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workbookProtection workbookPassword="CB89" lockStructure="1"/>
  <bookViews>
    <workbookView xWindow="360" yWindow="1590" windowWidth="24435" windowHeight="10635"/>
  </bookViews>
  <sheets>
    <sheet name="Heizkostenvergleich Eingabe" sheetId="3" r:id="rId1"/>
    <sheet name="Grafiken" sheetId="6" r:id="rId2"/>
    <sheet name="Kostenverlauf" sheetId="5" r:id="rId3"/>
    <sheet name="Hintergrundrechnung" sheetId="4" state="hidden" r:id="rId4"/>
  </sheets>
  <definedNames>
    <definedName name="_xlnm.Print_Area" localSheetId="1">Grafiken!$A$1:$O$35</definedName>
    <definedName name="_xlnm.Print_Area" localSheetId="0">'Heizkostenvergleich Eingabe'!$A$1:$M$39</definedName>
    <definedName name="_xlnm.Print_Area" localSheetId="2">Kostenverlauf!$A$1:$S$42</definedName>
  </definedNames>
  <calcPr calcId="145621"/>
</workbook>
</file>

<file path=xl/calcChain.xml><?xml version="1.0" encoding="utf-8"?>
<calcChain xmlns="http://schemas.openxmlformats.org/spreadsheetml/2006/main">
  <c r="H20" i="3" l="1"/>
  <c r="H18" i="3" l="1"/>
  <c r="H17" i="3"/>
  <c r="H10" i="3"/>
  <c r="C56" i="4" l="1"/>
  <c r="D55" i="4"/>
  <c r="D54" i="4"/>
  <c r="D53" i="4"/>
  <c r="D52" i="4"/>
  <c r="D51" i="4"/>
  <c r="D49" i="4"/>
  <c r="D50" i="4"/>
  <c r="D56" i="4" l="1"/>
  <c r="F4" i="3" l="1"/>
  <c r="E17" i="3" s="1"/>
  <c r="AF31" i="4"/>
  <c r="AF32" i="4"/>
  <c r="AF33" i="4"/>
  <c r="AF34" i="4"/>
  <c r="AF35" i="4"/>
  <c r="AE31" i="4"/>
  <c r="AE32" i="4"/>
  <c r="AE33" i="4"/>
  <c r="AE34" i="4"/>
  <c r="AE35" i="4"/>
  <c r="AD31" i="4"/>
  <c r="AD32" i="4"/>
  <c r="AD33" i="4"/>
  <c r="AD34" i="4"/>
  <c r="AD35" i="4"/>
  <c r="AC31" i="4"/>
  <c r="AC32" i="4"/>
  <c r="AC33" i="4"/>
  <c r="AC34" i="4"/>
  <c r="AC35" i="4"/>
  <c r="AB31" i="4"/>
  <c r="AB32" i="4"/>
  <c r="AB33" i="4"/>
  <c r="AB34" i="4"/>
  <c r="AB35" i="4"/>
  <c r="AA31" i="4"/>
  <c r="AA32" i="4"/>
  <c r="AA33" i="4"/>
  <c r="AA34" i="4"/>
  <c r="AA35" i="4"/>
  <c r="Z31" i="4"/>
  <c r="Z32" i="4"/>
  <c r="Z33" i="4"/>
  <c r="Z34" i="4"/>
  <c r="Z35" i="4"/>
  <c r="C19" i="3" l="1"/>
  <c r="C32" i="3" l="1"/>
  <c r="I22" i="3" l="1"/>
  <c r="I19" i="3"/>
  <c r="J45" i="4" s="1"/>
  <c r="I16" i="3"/>
  <c r="AF42" i="4"/>
  <c r="H6" i="4"/>
  <c r="AF26" i="4" l="1"/>
  <c r="AF28" i="4"/>
  <c r="AF30" i="4"/>
  <c r="AF27" i="4"/>
  <c r="AF29" i="4"/>
  <c r="AF11" i="4"/>
  <c r="AF13" i="4"/>
  <c r="AF15" i="4"/>
  <c r="AF17" i="4"/>
  <c r="AF19" i="4"/>
  <c r="AF21" i="4"/>
  <c r="AF23" i="4"/>
  <c r="AF25" i="4"/>
  <c r="AF12" i="4"/>
  <c r="AF14" i="4"/>
  <c r="AF16" i="4"/>
  <c r="AF18" i="4"/>
  <c r="AF20" i="4"/>
  <c r="AF22" i="4"/>
  <c r="AF24" i="4"/>
  <c r="J44" i="4"/>
  <c r="AF7" i="4"/>
  <c r="AF9" i="4"/>
  <c r="P6" i="4"/>
  <c r="AF8" i="4"/>
  <c r="AF10" i="4"/>
  <c r="AF6" i="4"/>
  <c r="X6" i="4" s="1"/>
  <c r="AF43" i="4"/>
  <c r="H7" i="4"/>
  <c r="I4" i="3"/>
  <c r="M4" i="3"/>
  <c r="M6" i="3"/>
  <c r="P7" i="4" l="1"/>
  <c r="X7" i="4"/>
  <c r="AF44" i="4"/>
  <c r="H8" i="4"/>
  <c r="P8" i="4" l="1"/>
  <c r="X8" i="4"/>
  <c r="H9" i="4"/>
  <c r="AF45" i="4"/>
  <c r="P9" i="4" l="1"/>
  <c r="X9" i="4"/>
  <c r="H10" i="4"/>
  <c r="AF46" i="4"/>
  <c r="AA42" i="4"/>
  <c r="AB42" i="4"/>
  <c r="AC42" i="4"/>
  <c r="AD42" i="4"/>
  <c r="AE42" i="4"/>
  <c r="Z42" i="4"/>
  <c r="B6" i="4"/>
  <c r="P10" i="4" l="1"/>
  <c r="X10" i="4"/>
  <c r="AF47" i="4"/>
  <c r="H11" i="4"/>
  <c r="Z43" i="4"/>
  <c r="B7" i="4"/>
  <c r="Z44" i="4" l="1"/>
  <c r="P11" i="4"/>
  <c r="X11" i="4"/>
  <c r="H12" i="4"/>
  <c r="AF48" i="4"/>
  <c r="B8" i="4"/>
  <c r="Z45" i="4" l="1"/>
  <c r="P12" i="4"/>
  <c r="X12" i="4"/>
  <c r="H13" i="4"/>
  <c r="AF49" i="4"/>
  <c r="B9" i="4"/>
  <c r="P13" i="4" l="1"/>
  <c r="X13" i="4"/>
  <c r="Z46" i="4"/>
  <c r="H14" i="4"/>
  <c r="AF50" i="4"/>
  <c r="B10" i="4"/>
  <c r="Z47" i="4" l="1"/>
  <c r="P14" i="4"/>
  <c r="X14" i="4"/>
  <c r="AF51" i="4"/>
  <c r="H15" i="4"/>
  <c r="B11" i="4"/>
  <c r="Z48" i="4" l="1"/>
  <c r="P15" i="4"/>
  <c r="X15" i="4"/>
  <c r="H16" i="4"/>
  <c r="AF52" i="4"/>
  <c r="B12" i="4"/>
  <c r="P16" i="4" l="1"/>
  <c r="X16" i="4"/>
  <c r="Z49" i="4"/>
  <c r="H17" i="4"/>
  <c r="AF53" i="4"/>
  <c r="B13" i="4"/>
  <c r="P17" i="4" l="1"/>
  <c r="X17" i="4"/>
  <c r="Z50" i="4"/>
  <c r="H18" i="4"/>
  <c r="AF54" i="4"/>
  <c r="B14" i="4"/>
  <c r="P18" i="4" l="1"/>
  <c r="X18" i="4"/>
  <c r="Z51" i="4"/>
  <c r="H19" i="4"/>
  <c r="AF55" i="4"/>
  <c r="B15" i="4"/>
  <c r="P19" i="4" l="1"/>
  <c r="X19" i="4"/>
  <c r="Z52" i="4"/>
  <c r="H20" i="4"/>
  <c r="AF56" i="4"/>
  <c r="B16" i="4"/>
  <c r="P20" i="4" l="1"/>
  <c r="X20" i="4"/>
  <c r="Z53" i="4"/>
  <c r="H21" i="4"/>
  <c r="AF57" i="4"/>
  <c r="B17" i="4"/>
  <c r="P21" i="4" l="1"/>
  <c r="X21" i="4"/>
  <c r="Z54" i="4"/>
  <c r="H22" i="4"/>
  <c r="AF58" i="4"/>
  <c r="B18" i="4"/>
  <c r="P22" i="4" l="1"/>
  <c r="X22" i="4"/>
  <c r="Z55" i="4"/>
  <c r="H23" i="4"/>
  <c r="AF59" i="4"/>
  <c r="B19" i="4"/>
  <c r="P23" i="4" l="1"/>
  <c r="X23" i="4"/>
  <c r="Z56" i="4"/>
  <c r="H24" i="4"/>
  <c r="AF60" i="4"/>
  <c r="B20" i="4"/>
  <c r="P24" i="4" l="1"/>
  <c r="X24" i="4"/>
  <c r="Z57" i="4"/>
  <c r="H25" i="4"/>
  <c r="AF61" i="4"/>
  <c r="B21" i="4"/>
  <c r="P25" i="4" l="1"/>
  <c r="X25" i="4"/>
  <c r="Z58" i="4"/>
  <c r="H26" i="4"/>
  <c r="AF62" i="4"/>
  <c r="B22" i="4"/>
  <c r="P26" i="4" l="1"/>
  <c r="X26" i="4"/>
  <c r="Z59" i="4"/>
  <c r="H27" i="4"/>
  <c r="AF63" i="4"/>
  <c r="B23" i="4"/>
  <c r="P27" i="4" l="1"/>
  <c r="X27" i="4"/>
  <c r="Z60" i="4"/>
  <c r="H28" i="4"/>
  <c r="AF64" i="4"/>
  <c r="B24" i="4"/>
  <c r="P28" i="4" l="1"/>
  <c r="X28" i="4"/>
  <c r="Z61" i="4"/>
  <c r="H29" i="4"/>
  <c r="AF65" i="4"/>
  <c r="B25" i="4"/>
  <c r="P29" i="4" l="1"/>
  <c r="X29" i="4"/>
  <c r="Z62" i="4"/>
  <c r="H30" i="4"/>
  <c r="AF66" i="4"/>
  <c r="B26" i="4"/>
  <c r="P30" i="4" l="1"/>
  <c r="X30" i="4"/>
  <c r="Z63" i="4"/>
  <c r="H31" i="4"/>
  <c r="AF67" i="4"/>
  <c r="B27" i="4"/>
  <c r="P31" i="4" l="1"/>
  <c r="X31" i="4"/>
  <c r="Z64" i="4"/>
  <c r="AF68" i="4"/>
  <c r="H32" i="4"/>
  <c r="B28" i="4"/>
  <c r="P32" i="4" l="1"/>
  <c r="X32" i="4"/>
  <c r="Z65" i="4"/>
  <c r="H33" i="4"/>
  <c r="AF69" i="4"/>
  <c r="B29" i="4"/>
  <c r="P33" i="4" l="1"/>
  <c r="X33" i="4"/>
  <c r="Z66" i="4"/>
  <c r="AF70" i="4"/>
  <c r="H34" i="4"/>
  <c r="B30" i="4"/>
  <c r="P34" i="4" l="1"/>
  <c r="X34" i="4"/>
  <c r="H35" i="4"/>
  <c r="AF71" i="4"/>
  <c r="J43" i="4" s="1"/>
  <c r="B31" i="4"/>
  <c r="R31" i="4" s="1"/>
  <c r="Z67" i="4"/>
  <c r="H16" i="3"/>
  <c r="D6" i="4"/>
  <c r="E6" i="4"/>
  <c r="F6" i="4"/>
  <c r="G6" i="4"/>
  <c r="AE43" i="4" s="1"/>
  <c r="C6" i="4"/>
  <c r="P35" i="4" l="1"/>
  <c r="X35" i="4"/>
  <c r="X37" i="4" s="1"/>
  <c r="I23" i="3" s="1"/>
  <c r="I21" i="3" s="1"/>
  <c r="AE26" i="4"/>
  <c r="AE28" i="4"/>
  <c r="AE30" i="4"/>
  <c r="AE27" i="4"/>
  <c r="AE29" i="4"/>
  <c r="AE12" i="4"/>
  <c r="AE14" i="4"/>
  <c r="AE16" i="4"/>
  <c r="AE18" i="4"/>
  <c r="AE20" i="4"/>
  <c r="AE22" i="4"/>
  <c r="AE24" i="4"/>
  <c r="AE11" i="4"/>
  <c r="AE13" i="4"/>
  <c r="AE15" i="4"/>
  <c r="AE17" i="4"/>
  <c r="AE19" i="4"/>
  <c r="AE21" i="4"/>
  <c r="AE23" i="4"/>
  <c r="AE25" i="4"/>
  <c r="I44" i="4"/>
  <c r="AE7" i="4"/>
  <c r="AE9" i="4"/>
  <c r="AE8" i="4"/>
  <c r="AE10" i="4"/>
  <c r="AE6" i="4"/>
  <c r="W6" i="4" s="1"/>
  <c r="AF73" i="4"/>
  <c r="I12" i="3" s="1"/>
  <c r="Z68" i="4"/>
  <c r="B32" i="4"/>
  <c r="R32" i="4" s="1"/>
  <c r="G7" i="4"/>
  <c r="AA43" i="4"/>
  <c r="C7" i="4"/>
  <c r="F7" i="4"/>
  <c r="AD43" i="4"/>
  <c r="D7" i="4"/>
  <c r="AB43" i="4"/>
  <c r="AC43" i="4"/>
  <c r="E7" i="4"/>
  <c r="E42" i="4"/>
  <c r="F42" i="4"/>
  <c r="G42" i="4"/>
  <c r="H42" i="4"/>
  <c r="I42" i="4"/>
  <c r="D42" i="4"/>
  <c r="D19" i="3"/>
  <c r="E45" i="4" s="1"/>
  <c r="F19" i="3"/>
  <c r="G45" i="4" s="1"/>
  <c r="G19" i="3"/>
  <c r="H45" i="4" s="1"/>
  <c r="H19" i="3"/>
  <c r="I45" i="4" s="1"/>
  <c r="O6" i="4" s="1"/>
  <c r="O7" i="4" l="1"/>
  <c r="W7" i="4"/>
  <c r="D45" i="4"/>
  <c r="C16" i="3"/>
  <c r="B33" i="4"/>
  <c r="R33" i="4" s="1"/>
  <c r="Z69" i="4"/>
  <c r="E8" i="4"/>
  <c r="AC44" i="4"/>
  <c r="D8" i="4"/>
  <c r="AB44" i="4"/>
  <c r="AE44" i="4"/>
  <c r="G8" i="4"/>
  <c r="AD44" i="4"/>
  <c r="F8" i="4"/>
  <c r="C8" i="4"/>
  <c r="AA44" i="4"/>
  <c r="E19" i="3"/>
  <c r="F45" i="4" s="1"/>
  <c r="Z26" i="4" l="1"/>
  <c r="R26" i="4" s="1"/>
  <c r="Z28" i="4"/>
  <c r="R28" i="4" s="1"/>
  <c r="Z30" i="4"/>
  <c r="R30" i="4" s="1"/>
  <c r="Z27" i="4"/>
  <c r="R27" i="4" s="1"/>
  <c r="Z29" i="4"/>
  <c r="R29" i="4" s="1"/>
  <c r="Z11" i="4"/>
  <c r="R11" i="4" s="1"/>
  <c r="Z13" i="4"/>
  <c r="R13" i="4" s="1"/>
  <c r="Z15" i="4"/>
  <c r="R15" i="4" s="1"/>
  <c r="Z17" i="4"/>
  <c r="R17" i="4" s="1"/>
  <c r="Z19" i="4"/>
  <c r="R19" i="4" s="1"/>
  <c r="Z21" i="4"/>
  <c r="R21" i="4" s="1"/>
  <c r="Z23" i="4"/>
  <c r="R23" i="4" s="1"/>
  <c r="Z25" i="4"/>
  <c r="R25" i="4" s="1"/>
  <c r="Z12" i="4"/>
  <c r="R12" i="4" s="1"/>
  <c r="Z14" i="4"/>
  <c r="R14" i="4" s="1"/>
  <c r="Z16" i="4"/>
  <c r="R16" i="4" s="1"/>
  <c r="Z18" i="4"/>
  <c r="R18" i="4" s="1"/>
  <c r="Z20" i="4"/>
  <c r="R20" i="4" s="1"/>
  <c r="Z22" i="4"/>
  <c r="R22" i="4" s="1"/>
  <c r="Z24" i="4"/>
  <c r="R24" i="4" s="1"/>
  <c r="J33" i="4"/>
  <c r="J6" i="4"/>
  <c r="Z8" i="4"/>
  <c r="R8" i="4" s="1"/>
  <c r="Z10" i="4"/>
  <c r="R10" i="4" s="1"/>
  <c r="Z6" i="4"/>
  <c r="R6" i="4" s="1"/>
  <c r="Z7" i="4"/>
  <c r="R7" i="4" s="1"/>
  <c r="Z9" i="4"/>
  <c r="R9" i="4" s="1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O8" i="4"/>
  <c r="W8" i="4"/>
  <c r="Z70" i="4"/>
  <c r="B34" i="4"/>
  <c r="G9" i="4"/>
  <c r="AE45" i="4"/>
  <c r="AB45" i="4"/>
  <c r="D9" i="4"/>
  <c r="AA45" i="4"/>
  <c r="C9" i="4"/>
  <c r="F9" i="4"/>
  <c r="AD45" i="4"/>
  <c r="AC45" i="4"/>
  <c r="E9" i="4"/>
  <c r="F16" i="3"/>
  <c r="I27" i="4"/>
  <c r="I28" i="4"/>
  <c r="I29" i="4"/>
  <c r="I30" i="4"/>
  <c r="I31" i="4"/>
  <c r="I32" i="4"/>
  <c r="I33" i="4"/>
  <c r="I34" i="4"/>
  <c r="I35" i="4"/>
  <c r="I2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6" i="4"/>
  <c r="J34" i="4" l="1"/>
  <c r="R34" i="4"/>
  <c r="AC26" i="4"/>
  <c r="AC28" i="4"/>
  <c r="AC30" i="4"/>
  <c r="AC27" i="4"/>
  <c r="AC29" i="4"/>
  <c r="AC12" i="4"/>
  <c r="AC14" i="4"/>
  <c r="AC16" i="4"/>
  <c r="AC18" i="4"/>
  <c r="AC20" i="4"/>
  <c r="AC22" i="4"/>
  <c r="AC24" i="4"/>
  <c r="AC11" i="4"/>
  <c r="AC13" i="4"/>
  <c r="AC15" i="4"/>
  <c r="AC17" i="4"/>
  <c r="AC19" i="4"/>
  <c r="AC21" i="4"/>
  <c r="AC23" i="4"/>
  <c r="AC25" i="4"/>
  <c r="AC7" i="4"/>
  <c r="U7" i="4" s="1"/>
  <c r="AC9" i="4"/>
  <c r="U9" i="4" s="1"/>
  <c r="AC8" i="4"/>
  <c r="U8" i="4" s="1"/>
  <c r="AC10" i="4"/>
  <c r="AC6" i="4"/>
  <c r="U6" i="4" s="1"/>
  <c r="M6" i="4"/>
  <c r="M7" i="4"/>
  <c r="M8" i="4"/>
  <c r="M9" i="4"/>
  <c r="O9" i="4"/>
  <c r="W9" i="4"/>
  <c r="Z71" i="4"/>
  <c r="B35" i="4"/>
  <c r="F10" i="4"/>
  <c r="AD46" i="4"/>
  <c r="AB46" i="4"/>
  <c r="D10" i="4"/>
  <c r="AC46" i="4"/>
  <c r="E10" i="4"/>
  <c r="AA46" i="4"/>
  <c r="C10" i="4"/>
  <c r="AE46" i="4"/>
  <c r="G10" i="4"/>
  <c r="G44" i="4"/>
  <c r="D44" i="4"/>
  <c r="J35" i="4" l="1"/>
  <c r="R35" i="4"/>
  <c r="O10" i="4"/>
  <c r="W10" i="4"/>
  <c r="M10" i="4"/>
  <c r="U10" i="4"/>
  <c r="D43" i="4"/>
  <c r="Z73" i="4"/>
  <c r="C12" i="3" s="1"/>
  <c r="F11" i="4"/>
  <c r="AD47" i="4"/>
  <c r="AE47" i="4"/>
  <c r="G11" i="4"/>
  <c r="AA47" i="4"/>
  <c r="C11" i="4"/>
  <c r="AC47" i="4"/>
  <c r="E11" i="4"/>
  <c r="AB47" i="4"/>
  <c r="D11" i="4"/>
  <c r="D16" i="3"/>
  <c r="E16" i="3"/>
  <c r="G16" i="3"/>
  <c r="AD26" i="4" l="1"/>
  <c r="AD28" i="4"/>
  <c r="AD30" i="4"/>
  <c r="AD27" i="4"/>
  <c r="AD29" i="4"/>
  <c r="AB26" i="4"/>
  <c r="AB28" i="4"/>
  <c r="AB30" i="4"/>
  <c r="AB27" i="4"/>
  <c r="AB29" i="4"/>
  <c r="AA26" i="4"/>
  <c r="AA28" i="4"/>
  <c r="AA30" i="4"/>
  <c r="AA27" i="4"/>
  <c r="AA29" i="4"/>
  <c r="AB11" i="4"/>
  <c r="AB13" i="4"/>
  <c r="AB15" i="4"/>
  <c r="AB17" i="4"/>
  <c r="AB19" i="4"/>
  <c r="AB21" i="4"/>
  <c r="AB23" i="4"/>
  <c r="AB25" i="4"/>
  <c r="AB12" i="4"/>
  <c r="AB14" i="4"/>
  <c r="AB16" i="4"/>
  <c r="AB18" i="4"/>
  <c r="AB20" i="4"/>
  <c r="AB22" i="4"/>
  <c r="AB24" i="4"/>
  <c r="AD11" i="4"/>
  <c r="V11" i="4" s="1"/>
  <c r="AD13" i="4"/>
  <c r="AD15" i="4"/>
  <c r="AD17" i="4"/>
  <c r="AD19" i="4"/>
  <c r="AD21" i="4"/>
  <c r="AD23" i="4"/>
  <c r="AD25" i="4"/>
  <c r="AD12" i="4"/>
  <c r="AD14" i="4"/>
  <c r="AD16" i="4"/>
  <c r="AD18" i="4"/>
  <c r="AD20" i="4"/>
  <c r="AD22" i="4"/>
  <c r="AD24" i="4"/>
  <c r="AA12" i="4"/>
  <c r="AA14" i="4"/>
  <c r="AA16" i="4"/>
  <c r="AA18" i="4"/>
  <c r="AA20" i="4"/>
  <c r="AA22" i="4"/>
  <c r="AA24" i="4"/>
  <c r="AA11" i="4"/>
  <c r="S11" i="4" s="1"/>
  <c r="AA13" i="4"/>
  <c r="AA15" i="4"/>
  <c r="AA17" i="4"/>
  <c r="AA19" i="4"/>
  <c r="AA21" i="4"/>
  <c r="AA23" i="4"/>
  <c r="AA25" i="4"/>
  <c r="AD7" i="4"/>
  <c r="V7" i="4" s="1"/>
  <c r="AD9" i="4"/>
  <c r="V9" i="4" s="1"/>
  <c r="N6" i="4"/>
  <c r="AD8" i="4"/>
  <c r="V8" i="4" s="1"/>
  <c r="AD10" i="4"/>
  <c r="V10" i="4" s="1"/>
  <c r="AD6" i="4"/>
  <c r="V6" i="4" s="1"/>
  <c r="N7" i="4"/>
  <c r="N8" i="4"/>
  <c r="N9" i="4"/>
  <c r="AB7" i="4"/>
  <c r="T7" i="4" s="1"/>
  <c r="AB9" i="4"/>
  <c r="T9" i="4" s="1"/>
  <c r="AB8" i="4"/>
  <c r="T8" i="4" s="1"/>
  <c r="AB10" i="4"/>
  <c r="T10" i="4" s="1"/>
  <c r="AB6" i="4"/>
  <c r="T6" i="4" s="1"/>
  <c r="L6" i="4"/>
  <c r="L7" i="4"/>
  <c r="L8" i="4"/>
  <c r="L9" i="4"/>
  <c r="AA7" i="4"/>
  <c r="S7" i="4" s="1"/>
  <c r="AA9" i="4"/>
  <c r="S9" i="4" s="1"/>
  <c r="AA8" i="4"/>
  <c r="S8" i="4" s="1"/>
  <c r="AA10" i="4"/>
  <c r="S10" i="4" s="1"/>
  <c r="AA6" i="4"/>
  <c r="S6" i="4" s="1"/>
  <c r="K6" i="4"/>
  <c r="K7" i="4"/>
  <c r="K8" i="4"/>
  <c r="K9" i="4"/>
  <c r="N10" i="4"/>
  <c r="L10" i="4"/>
  <c r="K10" i="4"/>
  <c r="L11" i="4"/>
  <c r="T11" i="4"/>
  <c r="M11" i="4"/>
  <c r="U11" i="4"/>
  <c r="K11" i="4"/>
  <c r="O11" i="4"/>
  <c r="W11" i="4"/>
  <c r="N11" i="4"/>
  <c r="AB48" i="4"/>
  <c r="D12" i="4"/>
  <c r="AA48" i="4"/>
  <c r="C12" i="4"/>
  <c r="AE48" i="4"/>
  <c r="G12" i="4"/>
  <c r="F12" i="4"/>
  <c r="AD48" i="4"/>
  <c r="AC48" i="4"/>
  <c r="E12" i="4"/>
  <c r="H44" i="4"/>
  <c r="F44" i="4"/>
  <c r="E44" i="4"/>
  <c r="D22" i="3"/>
  <c r="E22" i="3"/>
  <c r="F22" i="3"/>
  <c r="G22" i="3"/>
  <c r="H22" i="3"/>
  <c r="C22" i="3"/>
  <c r="N12" i="4" l="1"/>
  <c r="V12" i="4"/>
  <c r="M12" i="4"/>
  <c r="U12" i="4"/>
  <c r="O12" i="4"/>
  <c r="W12" i="4"/>
  <c r="K12" i="4"/>
  <c r="S12" i="4"/>
  <c r="L12" i="4"/>
  <c r="T12" i="4"/>
  <c r="AC49" i="4"/>
  <c r="E13" i="4"/>
  <c r="F13" i="4"/>
  <c r="AD49" i="4"/>
  <c r="AE49" i="4"/>
  <c r="G13" i="4"/>
  <c r="AA49" i="4"/>
  <c r="C13" i="4"/>
  <c r="AB49" i="4"/>
  <c r="D13" i="4"/>
  <c r="L13" i="4" l="1"/>
  <c r="T13" i="4"/>
  <c r="K13" i="4"/>
  <c r="S13" i="4"/>
  <c r="O13" i="4"/>
  <c r="W13" i="4"/>
  <c r="M13" i="4"/>
  <c r="U13" i="4"/>
  <c r="N13" i="4"/>
  <c r="V13" i="4"/>
  <c r="AB50" i="4"/>
  <c r="D14" i="4"/>
  <c r="AE50" i="4"/>
  <c r="G14" i="4"/>
  <c r="F14" i="4"/>
  <c r="AD50" i="4"/>
  <c r="AC50" i="4"/>
  <c r="E14" i="4"/>
  <c r="AA50" i="4"/>
  <c r="C14" i="4"/>
  <c r="N14" i="4" l="1"/>
  <c r="V14" i="4"/>
  <c r="K14" i="4"/>
  <c r="S14" i="4"/>
  <c r="M14" i="4"/>
  <c r="U14" i="4"/>
  <c r="O14" i="4"/>
  <c r="W14" i="4"/>
  <c r="L14" i="4"/>
  <c r="T14" i="4"/>
  <c r="AA51" i="4"/>
  <c r="C15" i="4"/>
  <c r="AE51" i="4"/>
  <c r="G15" i="4"/>
  <c r="AC51" i="4"/>
  <c r="E15" i="4"/>
  <c r="F15" i="4"/>
  <c r="AD51" i="4"/>
  <c r="AB51" i="4"/>
  <c r="D15" i="4"/>
  <c r="L15" i="4" l="1"/>
  <c r="T15" i="4"/>
  <c r="M15" i="4"/>
  <c r="U15" i="4"/>
  <c r="O15" i="4"/>
  <c r="W15" i="4"/>
  <c r="K15" i="4"/>
  <c r="S15" i="4"/>
  <c r="N15" i="4"/>
  <c r="V15" i="4"/>
  <c r="F16" i="4"/>
  <c r="AD52" i="4"/>
  <c r="AB52" i="4"/>
  <c r="D16" i="4"/>
  <c r="AC52" i="4"/>
  <c r="E16" i="4"/>
  <c r="AE52" i="4"/>
  <c r="G16" i="4"/>
  <c r="AA52" i="4"/>
  <c r="C16" i="4"/>
  <c r="K16" i="4" l="1"/>
  <c r="S16" i="4"/>
  <c r="O16" i="4"/>
  <c r="W16" i="4"/>
  <c r="M16" i="4"/>
  <c r="U16" i="4"/>
  <c r="L16" i="4"/>
  <c r="T16" i="4"/>
  <c r="N16" i="4"/>
  <c r="V16" i="4"/>
  <c r="AA53" i="4"/>
  <c r="C17" i="4"/>
  <c r="AC53" i="4"/>
  <c r="E17" i="4"/>
  <c r="AB53" i="4"/>
  <c r="D17" i="4"/>
  <c r="AE53" i="4"/>
  <c r="G17" i="4"/>
  <c r="F17" i="4"/>
  <c r="AD53" i="4"/>
  <c r="O17" i="4" l="1"/>
  <c r="W17" i="4"/>
  <c r="L17" i="4"/>
  <c r="T17" i="4"/>
  <c r="M17" i="4"/>
  <c r="U17" i="4"/>
  <c r="K17" i="4"/>
  <c r="S17" i="4"/>
  <c r="N17" i="4"/>
  <c r="V17" i="4"/>
  <c r="AC54" i="4"/>
  <c r="E18" i="4"/>
  <c r="F18" i="4"/>
  <c r="AD54" i="4"/>
  <c r="AE54" i="4"/>
  <c r="G18" i="4"/>
  <c r="AB54" i="4"/>
  <c r="D18" i="4"/>
  <c r="AA54" i="4"/>
  <c r="C18" i="4"/>
  <c r="K18" i="4" l="1"/>
  <c r="S18" i="4"/>
  <c r="L18" i="4"/>
  <c r="T18" i="4"/>
  <c r="O18" i="4"/>
  <c r="W18" i="4"/>
  <c r="M18" i="4"/>
  <c r="U18" i="4"/>
  <c r="N18" i="4"/>
  <c r="V18" i="4"/>
  <c r="AB55" i="4"/>
  <c r="D19" i="4"/>
  <c r="AE55" i="4"/>
  <c r="G19" i="4"/>
  <c r="F19" i="4"/>
  <c r="AD55" i="4"/>
  <c r="AC55" i="4"/>
  <c r="E19" i="4"/>
  <c r="AA55" i="4"/>
  <c r="C19" i="4"/>
  <c r="K19" i="4" l="1"/>
  <c r="S19" i="4"/>
  <c r="M19" i="4"/>
  <c r="U19" i="4"/>
  <c r="O19" i="4"/>
  <c r="W19" i="4"/>
  <c r="L19" i="4"/>
  <c r="T19" i="4"/>
  <c r="N19" i="4"/>
  <c r="V19" i="4"/>
  <c r="AA56" i="4"/>
  <c r="C20" i="4"/>
  <c r="AC56" i="4"/>
  <c r="E20" i="4"/>
  <c r="F20" i="4"/>
  <c r="AD56" i="4"/>
  <c r="AE56" i="4"/>
  <c r="G20" i="4"/>
  <c r="AB56" i="4"/>
  <c r="D20" i="4"/>
  <c r="L20" i="4" l="1"/>
  <c r="T20" i="4"/>
  <c r="O20" i="4"/>
  <c r="W20" i="4"/>
  <c r="M20" i="4"/>
  <c r="U20" i="4"/>
  <c r="K20" i="4"/>
  <c r="S20" i="4"/>
  <c r="N20" i="4"/>
  <c r="V20" i="4"/>
  <c r="AB57" i="4"/>
  <c r="D21" i="4"/>
  <c r="AE57" i="4"/>
  <c r="G21" i="4"/>
  <c r="F21" i="4"/>
  <c r="AD57" i="4"/>
  <c r="AC57" i="4"/>
  <c r="E21" i="4"/>
  <c r="AA57" i="4"/>
  <c r="C21" i="4"/>
  <c r="K21" i="4" l="1"/>
  <c r="S21" i="4"/>
  <c r="O21" i="4"/>
  <c r="W21" i="4"/>
  <c r="L21" i="4"/>
  <c r="T21" i="4"/>
  <c r="M21" i="4"/>
  <c r="U21" i="4"/>
  <c r="N21" i="4"/>
  <c r="V21" i="4"/>
  <c r="AA58" i="4"/>
  <c r="C22" i="4"/>
  <c r="AC58" i="4"/>
  <c r="E22" i="4"/>
  <c r="F22" i="4"/>
  <c r="AD58" i="4"/>
  <c r="AE58" i="4"/>
  <c r="G22" i="4"/>
  <c r="AB58" i="4"/>
  <c r="D22" i="4"/>
  <c r="L22" i="4" l="1"/>
  <c r="T22" i="4"/>
  <c r="O22" i="4"/>
  <c r="W22" i="4"/>
  <c r="M22" i="4"/>
  <c r="U22" i="4"/>
  <c r="K22" i="4"/>
  <c r="S22" i="4"/>
  <c r="N22" i="4"/>
  <c r="V22" i="4"/>
  <c r="AB59" i="4"/>
  <c r="D23" i="4"/>
  <c r="AE59" i="4"/>
  <c r="G23" i="4"/>
  <c r="F23" i="4"/>
  <c r="AD59" i="4"/>
  <c r="AC59" i="4"/>
  <c r="E23" i="4"/>
  <c r="AA59" i="4"/>
  <c r="C23" i="4"/>
  <c r="K23" i="4" l="1"/>
  <c r="S23" i="4"/>
  <c r="M23" i="4"/>
  <c r="U23" i="4"/>
  <c r="O23" i="4"/>
  <c r="W23" i="4"/>
  <c r="L23" i="4"/>
  <c r="T23" i="4"/>
  <c r="N23" i="4"/>
  <c r="V23" i="4"/>
  <c r="AA60" i="4"/>
  <c r="C24" i="4"/>
  <c r="AB60" i="4"/>
  <c r="D24" i="4"/>
  <c r="AC60" i="4"/>
  <c r="E24" i="4"/>
  <c r="AD60" i="4"/>
  <c r="F24" i="4"/>
  <c r="AE60" i="4"/>
  <c r="G24" i="4"/>
  <c r="O24" i="4" l="1"/>
  <c r="W24" i="4"/>
  <c r="N24" i="4"/>
  <c r="V24" i="4"/>
  <c r="M24" i="4"/>
  <c r="U24" i="4"/>
  <c r="L24" i="4"/>
  <c r="T24" i="4"/>
  <c r="K24" i="4"/>
  <c r="S24" i="4"/>
  <c r="AD61" i="4"/>
  <c r="F25" i="4"/>
  <c r="AC61" i="4"/>
  <c r="E25" i="4"/>
  <c r="AB61" i="4"/>
  <c r="D25" i="4"/>
  <c r="AE61" i="4"/>
  <c r="G25" i="4"/>
  <c r="AA61" i="4"/>
  <c r="C25" i="4"/>
  <c r="K25" i="4" l="1"/>
  <c r="S25" i="4"/>
  <c r="O25" i="4"/>
  <c r="W25" i="4"/>
  <c r="L25" i="4"/>
  <c r="T25" i="4"/>
  <c r="M25" i="4"/>
  <c r="U25" i="4"/>
  <c r="N25" i="4"/>
  <c r="V25" i="4"/>
  <c r="AA62" i="4"/>
  <c r="C26" i="4"/>
  <c r="AB62" i="4"/>
  <c r="D26" i="4"/>
  <c r="AE62" i="4"/>
  <c r="G26" i="4"/>
  <c r="AC62" i="4"/>
  <c r="E26" i="4"/>
  <c r="AD62" i="4"/>
  <c r="F26" i="4"/>
  <c r="N26" i="4" l="1"/>
  <c r="V26" i="4"/>
  <c r="M26" i="4"/>
  <c r="U26" i="4"/>
  <c r="O26" i="4"/>
  <c r="W26" i="4"/>
  <c r="L26" i="4"/>
  <c r="T26" i="4"/>
  <c r="K26" i="4"/>
  <c r="S26" i="4"/>
  <c r="AC63" i="4"/>
  <c r="E27" i="4"/>
  <c r="AE63" i="4"/>
  <c r="G27" i="4"/>
  <c r="AD63" i="4"/>
  <c r="F27" i="4"/>
  <c r="AB63" i="4"/>
  <c r="D27" i="4"/>
  <c r="AA63" i="4"/>
  <c r="C27" i="4"/>
  <c r="K27" i="4" l="1"/>
  <c r="S27" i="4"/>
  <c r="L27" i="4"/>
  <c r="T27" i="4"/>
  <c r="N27" i="4"/>
  <c r="V27" i="4"/>
  <c r="O27" i="4"/>
  <c r="W27" i="4"/>
  <c r="M27" i="4"/>
  <c r="U27" i="4"/>
  <c r="AA64" i="4"/>
  <c r="C28" i="4"/>
  <c r="AC64" i="4"/>
  <c r="E28" i="4"/>
  <c r="AB64" i="4"/>
  <c r="D28" i="4"/>
  <c r="D29" i="4" s="1"/>
  <c r="AD64" i="4"/>
  <c r="F28" i="4"/>
  <c r="AE64" i="4"/>
  <c r="G28" i="4"/>
  <c r="O28" i="4" l="1"/>
  <c r="W28" i="4"/>
  <c r="N28" i="4"/>
  <c r="V28" i="4"/>
  <c r="L28" i="4"/>
  <c r="T28" i="4"/>
  <c r="M28" i="4"/>
  <c r="U28" i="4"/>
  <c r="K28" i="4"/>
  <c r="S28" i="4"/>
  <c r="AE65" i="4"/>
  <c r="G29" i="4"/>
  <c r="AB65" i="4"/>
  <c r="AC65" i="4"/>
  <c r="E29" i="4"/>
  <c r="AA65" i="4"/>
  <c r="C29" i="4"/>
  <c r="AD65" i="4"/>
  <c r="F29" i="4"/>
  <c r="N29" i="4" l="1"/>
  <c r="V29" i="4"/>
  <c r="K29" i="4"/>
  <c r="S29" i="4"/>
  <c r="M29" i="4"/>
  <c r="U29" i="4"/>
  <c r="L29" i="4"/>
  <c r="T29" i="4"/>
  <c r="O29" i="4"/>
  <c r="W29" i="4"/>
  <c r="AC66" i="4"/>
  <c r="E30" i="4"/>
  <c r="AE66" i="4"/>
  <c r="G30" i="4"/>
  <c r="AD66" i="4"/>
  <c r="F30" i="4"/>
  <c r="AA66" i="4"/>
  <c r="C30" i="4"/>
  <c r="AB66" i="4"/>
  <c r="D30" i="4"/>
  <c r="L30" i="4" l="1"/>
  <c r="T30" i="4"/>
  <c r="K30" i="4"/>
  <c r="S30" i="4"/>
  <c r="N30" i="4"/>
  <c r="V30" i="4"/>
  <c r="O30" i="4"/>
  <c r="W30" i="4"/>
  <c r="M30" i="4"/>
  <c r="U30" i="4"/>
  <c r="AA67" i="4"/>
  <c r="C31" i="4"/>
  <c r="AE67" i="4"/>
  <c r="G31" i="4"/>
  <c r="AC67" i="4"/>
  <c r="E31" i="4"/>
  <c r="D31" i="4"/>
  <c r="AB67" i="4"/>
  <c r="AD67" i="4"/>
  <c r="F31" i="4"/>
  <c r="L31" i="4" l="1"/>
  <c r="T31" i="4"/>
  <c r="N31" i="4"/>
  <c r="V31" i="4"/>
  <c r="M31" i="4"/>
  <c r="U31" i="4"/>
  <c r="O31" i="4"/>
  <c r="W31" i="4"/>
  <c r="K31" i="4"/>
  <c r="S31" i="4"/>
  <c r="AA68" i="4"/>
  <c r="C32" i="4"/>
  <c r="G32" i="4"/>
  <c r="AE68" i="4"/>
  <c r="AD68" i="4"/>
  <c r="F32" i="4"/>
  <c r="AB68" i="4"/>
  <c r="D32" i="4"/>
  <c r="E32" i="4"/>
  <c r="AC68" i="4"/>
  <c r="L32" i="4" l="1"/>
  <c r="T32" i="4"/>
  <c r="N32" i="4"/>
  <c r="V32" i="4"/>
  <c r="K32" i="4"/>
  <c r="S32" i="4"/>
  <c r="M32" i="4"/>
  <c r="U32" i="4"/>
  <c r="O32" i="4"/>
  <c r="W32" i="4"/>
  <c r="AC69" i="4"/>
  <c r="E33" i="4"/>
  <c r="D33" i="4"/>
  <c r="AB69" i="4"/>
  <c r="AD69" i="4"/>
  <c r="F33" i="4"/>
  <c r="AE69" i="4"/>
  <c r="G33" i="4"/>
  <c r="AA69" i="4"/>
  <c r="C33" i="4"/>
  <c r="K33" i="4" l="1"/>
  <c r="S33" i="4"/>
  <c r="O33" i="4"/>
  <c r="W33" i="4"/>
  <c r="N33" i="4"/>
  <c r="V33" i="4"/>
  <c r="M33" i="4"/>
  <c r="U33" i="4"/>
  <c r="L33" i="4"/>
  <c r="T33" i="4"/>
  <c r="G34" i="4"/>
  <c r="AE70" i="4"/>
  <c r="AB70" i="4"/>
  <c r="D34" i="4"/>
  <c r="E34" i="4"/>
  <c r="AC70" i="4"/>
  <c r="AA70" i="4"/>
  <c r="C34" i="4"/>
  <c r="AD70" i="4"/>
  <c r="F34" i="4"/>
  <c r="M34" i="4" l="1"/>
  <c r="U34" i="4"/>
  <c r="O34" i="4"/>
  <c r="W34" i="4"/>
  <c r="N34" i="4"/>
  <c r="V34" i="4"/>
  <c r="K34" i="4"/>
  <c r="S34" i="4"/>
  <c r="L34" i="4"/>
  <c r="T34" i="4"/>
  <c r="AA71" i="4"/>
  <c r="AA73" i="4" s="1"/>
  <c r="D12" i="3" s="1"/>
  <c r="C35" i="4"/>
  <c r="AC71" i="4"/>
  <c r="G43" i="4" s="1"/>
  <c r="E35" i="4"/>
  <c r="D35" i="4"/>
  <c r="AB71" i="4"/>
  <c r="F43" i="4" s="1"/>
  <c r="AE71" i="4"/>
  <c r="I43" i="4" s="1"/>
  <c r="G35" i="4"/>
  <c r="E43" i="4"/>
  <c r="F35" i="4"/>
  <c r="AD71" i="4"/>
  <c r="AD73" i="4" s="1"/>
  <c r="G12" i="3" s="1"/>
  <c r="N35" i="4" l="1"/>
  <c r="V35" i="4"/>
  <c r="O35" i="4"/>
  <c r="W35" i="4"/>
  <c r="M35" i="4"/>
  <c r="U35" i="4"/>
  <c r="K35" i="4"/>
  <c r="S35" i="4"/>
  <c r="L35" i="4"/>
  <c r="T35" i="4"/>
  <c r="AB73" i="4"/>
  <c r="E12" i="3" s="1"/>
  <c r="AE73" i="4"/>
  <c r="H12" i="3" s="1"/>
  <c r="AC73" i="4"/>
  <c r="F12" i="3" s="1"/>
  <c r="H43" i="4"/>
  <c r="R37" i="4" l="1"/>
  <c r="C23" i="3" s="1"/>
  <c r="C21" i="3" s="1"/>
  <c r="U37" i="4" l="1"/>
  <c r="F23" i="3" s="1"/>
  <c r="F21" i="3" l="1"/>
  <c r="V37" i="4" l="1"/>
  <c r="G23" i="3" s="1"/>
  <c r="W37" i="4"/>
  <c r="H23" i="3" s="1"/>
  <c r="S37" i="4"/>
  <c r="D23" i="3" s="1"/>
  <c r="T37" i="4"/>
  <c r="E23" i="3" s="1"/>
  <c r="E21" i="3" l="1"/>
  <c r="G21" i="3"/>
  <c r="H21" i="3"/>
  <c r="D21" i="3"/>
</calcChain>
</file>

<file path=xl/comments1.xml><?xml version="1.0" encoding="utf-8"?>
<comments xmlns="http://schemas.openxmlformats.org/spreadsheetml/2006/main">
  <authors>
    <author>Rottmayr, Michael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https://www.tecson.de/pheizoel.html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https://www.destatis.de/DE/Publikationen/Thematisch/Energie/ThemaEnergie.html [lange Reihe]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https://www.destatis.de/DE/Publikationen/Thematisch/Energie/ThemaEnergie.html [lange Reihe]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http://www.depv.de/de/home/marktdaten/pellets_preisentwicklung/</t>
        </r>
      </text>
    </comment>
    <comment ref="G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http://www.tfz.bayern.de/festbrennstoffe/energetischenutzung/035134/index.php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http://www.stadtwerke-balingen.de/de/Energie-Wasser/Strom/Strom.html    [HT/NT mitteln]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Jahresarbeitszahl</t>
        </r>
      </text>
    </comment>
    <comment ref="E17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35 W/m² ; 0,3 €/W </t>
        </r>
      </text>
    </comment>
  </commentList>
</comments>
</file>

<file path=xl/comments2.xml><?xml version="1.0" encoding="utf-8"?>
<comments xmlns="http://schemas.openxmlformats.org/spreadsheetml/2006/main">
  <authors>
    <author>Rottmayr, Michael</author>
  </authors>
  <commentList>
    <comment ref="B48" authorId="0">
      <text>
        <r>
          <rPr>
            <b/>
            <sz val="9"/>
            <color indexed="81"/>
            <rFont val="Tahoma"/>
            <family val="2"/>
          </rPr>
          <t>Rottmayr, Michael:</t>
        </r>
        <r>
          <rPr>
            <sz val="9"/>
            <color indexed="81"/>
            <rFont val="Tahoma"/>
            <family val="2"/>
          </rPr>
          <t xml:space="preserve">
Tabelle: zur berechnung des Jahreswärmebedarfs mit berücksichtigung des Wirkungsgrades. Wirkungsgrade werden aus der Eingabetabelle übernommen.</t>
        </r>
      </text>
    </comment>
  </commentList>
</comments>
</file>

<file path=xl/sharedStrings.xml><?xml version="1.0" encoding="utf-8"?>
<sst xmlns="http://schemas.openxmlformats.org/spreadsheetml/2006/main" count="135" uniqueCount="79">
  <si>
    <t>Erdgas</t>
  </si>
  <si>
    <t>Heizöl</t>
  </si>
  <si>
    <t>Scheitholz</t>
  </si>
  <si>
    <t>Infrarotheizung</t>
  </si>
  <si>
    <t>Einheit</t>
  </si>
  <si>
    <t>[%]</t>
  </si>
  <si>
    <t>[kWh/a]</t>
  </si>
  <si>
    <t>Investitionen</t>
  </si>
  <si>
    <t>[€]</t>
  </si>
  <si>
    <t>Förderung</t>
  </si>
  <si>
    <t>[a]</t>
  </si>
  <si>
    <t>Betriebsgebundene Kosten</t>
  </si>
  <si>
    <t>Wartung</t>
  </si>
  <si>
    <t>[€/a]</t>
  </si>
  <si>
    <t>Wärmepumpe</t>
  </si>
  <si>
    <t>Energiebedarf</t>
  </si>
  <si>
    <t>Lebensdauer</t>
  </si>
  <si>
    <t>Verbrauchsgebundene Kosten</t>
  </si>
  <si>
    <t>Preissteigerung</t>
  </si>
  <si>
    <t xml:space="preserve">Jahresnutzungsgrad </t>
  </si>
  <si>
    <t>[€/kWh]</t>
  </si>
  <si>
    <t xml:space="preserve">Energieträgerpreis </t>
  </si>
  <si>
    <t>Instandsetzung</t>
  </si>
  <si>
    <t>Jährliche Gesamtkosten</t>
  </si>
  <si>
    <t>heizkostenrechner.paradigma</t>
  </si>
  <si>
    <t>Georg-August-Universität Göttingen</t>
  </si>
  <si>
    <t>Jahr</t>
  </si>
  <si>
    <t xml:space="preserve">Wärmekosten </t>
  </si>
  <si>
    <t>Pellets</t>
  </si>
  <si>
    <t>IER Universität Stuttgart</t>
  </si>
  <si>
    <t>Investitionskosten</t>
  </si>
  <si>
    <t>Durchschnitt</t>
  </si>
  <si>
    <t>Betriebsgebundene + Verbrauchsgebundene Kosten</t>
  </si>
  <si>
    <t>Energieleitfaden</t>
  </si>
  <si>
    <t>Hessisches Ministerium für Wirtschaft, Verkehr und Landesentwicklung</t>
  </si>
  <si>
    <t>BAFA</t>
  </si>
  <si>
    <t>Eingabefelder</t>
  </si>
  <si>
    <t>heizungsfinder; IER</t>
  </si>
  <si>
    <r>
      <t>CO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- Äquivalent</t>
    </r>
  </si>
  <si>
    <r>
      <t>Hilfsstromverbrauch [%/kWh</t>
    </r>
    <r>
      <rPr>
        <vertAlign val="subscript"/>
        <sz val="12"/>
        <color theme="1"/>
        <rFont val="Arial"/>
        <family val="2"/>
      </rPr>
      <t>th</t>
    </r>
    <r>
      <rPr>
        <sz val="12"/>
        <color theme="1"/>
        <rFont val="Arial"/>
        <family val="2"/>
      </rPr>
      <t>]</t>
    </r>
  </si>
  <si>
    <t>Plus Investitionskosten</t>
  </si>
  <si>
    <t>Plus Verbrauchskosten</t>
  </si>
  <si>
    <t>Plus Betriebskosten</t>
  </si>
  <si>
    <t>Verbrauchsgebundene</t>
  </si>
  <si>
    <r>
      <t>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- Ausstoß</t>
    </r>
  </si>
  <si>
    <r>
      <t>[%/kWh</t>
    </r>
    <r>
      <rPr>
        <i/>
        <vertAlign val="sub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>]</t>
    </r>
  </si>
  <si>
    <r>
      <t>[%/€</t>
    </r>
    <r>
      <rPr>
        <i/>
        <vertAlign val="subscript"/>
        <sz val="12"/>
        <color theme="1"/>
        <rFont val="Arial"/>
        <family val="2"/>
      </rPr>
      <t>Inv.</t>
    </r>
    <r>
      <rPr>
        <i/>
        <sz val="12"/>
        <color theme="1"/>
        <rFont val="Arial"/>
        <family val="2"/>
      </rPr>
      <t>]</t>
    </r>
  </si>
  <si>
    <r>
      <t>[gCO</t>
    </r>
    <r>
      <rPr>
        <i/>
        <vertAlign val="subscript"/>
        <sz val="12"/>
        <color theme="1"/>
        <rFont val="Arial"/>
        <family val="2"/>
      </rPr>
      <t>2</t>
    </r>
    <r>
      <rPr>
        <i/>
        <sz val="12"/>
        <color theme="1"/>
        <rFont val="Arial"/>
        <family val="2"/>
      </rPr>
      <t>/kWh</t>
    </r>
    <r>
      <rPr>
        <i/>
        <vertAlign val="sub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>]</t>
    </r>
  </si>
  <si>
    <r>
      <t>[kgCO</t>
    </r>
    <r>
      <rPr>
        <i/>
        <vertAlign val="subscript"/>
        <sz val="12"/>
        <rFont val="Arial"/>
        <family val="2"/>
      </rPr>
      <t>2</t>
    </r>
    <r>
      <rPr>
        <i/>
        <sz val="12"/>
        <rFont val="Arial"/>
        <family val="2"/>
      </rPr>
      <t>/a]</t>
    </r>
  </si>
  <si>
    <t>Nahwärme</t>
  </si>
  <si>
    <t>+ Investitionskosten</t>
  </si>
  <si>
    <t>[m²]</t>
  </si>
  <si>
    <t>Wohnfläche</t>
  </si>
  <si>
    <t>entspricht:</t>
  </si>
  <si>
    <t>[l] Öl</t>
  </si>
  <si>
    <t>[m³] Gas</t>
  </si>
  <si>
    <t xml:space="preserve">[Rm] Laubholz </t>
  </si>
  <si>
    <t xml:space="preserve">[Rm] Nadelholz </t>
  </si>
  <si>
    <t>[kWh] Strom</t>
  </si>
  <si>
    <t xml:space="preserve">[kg] Pellets </t>
  </si>
  <si>
    <t>kWh/m²*a</t>
  </si>
  <si>
    <t>Verbrauchsgebundene Kosten (1)</t>
  </si>
  <si>
    <t>Betriebsgebundene Kosten (2)</t>
  </si>
  <si>
    <t>Investitionskosten (3)</t>
  </si>
  <si>
    <r>
      <t>(3)</t>
    </r>
    <r>
      <rPr>
        <i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Investitionskosten</t>
    </r>
    <r>
      <rPr>
        <sz val="12"/>
        <color theme="1"/>
        <rFont val="Arial"/>
        <family val="2"/>
      </rPr>
      <t xml:space="preserve"> abzüglich der jeweiligen </t>
    </r>
    <r>
      <rPr>
        <b/>
        <i/>
        <sz val="12"/>
        <color theme="1"/>
        <rFont val="Arial"/>
        <family val="2"/>
      </rPr>
      <t>Förderung</t>
    </r>
  </si>
  <si>
    <r>
      <t xml:space="preserve">(2) Betriebsgebundene Kosten beinhalten: </t>
    </r>
    <r>
      <rPr>
        <b/>
        <i/>
        <sz val="12"/>
        <color theme="1"/>
        <rFont val="Arial"/>
        <family val="2"/>
      </rPr>
      <t>Hilfsstrom</t>
    </r>
    <r>
      <rPr>
        <sz val="12"/>
        <color theme="1"/>
        <rFont val="Arial"/>
        <family val="2"/>
      </rPr>
      <t xml:space="preserve">, </t>
    </r>
    <r>
      <rPr>
        <b/>
        <i/>
        <sz val="12"/>
        <color theme="1"/>
        <rFont val="Arial"/>
        <family val="2"/>
      </rPr>
      <t>Wartung</t>
    </r>
    <r>
      <rPr>
        <sz val="12"/>
        <color theme="1"/>
        <rFont val="Arial"/>
        <family val="2"/>
      </rPr>
      <t xml:space="preserve"> und </t>
    </r>
    <r>
      <rPr>
        <b/>
        <i/>
        <sz val="12"/>
        <color theme="1"/>
        <rFont val="Arial"/>
        <family val="2"/>
      </rPr>
      <t>Instandsetzung</t>
    </r>
  </si>
  <si>
    <r>
      <t xml:space="preserve">(1) Verbrauchsgebundene Kosten beinahlten: </t>
    </r>
    <r>
      <rPr>
        <b/>
        <i/>
        <sz val="12"/>
        <color theme="1"/>
        <rFont val="Arial"/>
        <family val="2"/>
      </rPr>
      <t>Energieträgerpreise</t>
    </r>
    <r>
      <rPr>
        <sz val="12"/>
        <color theme="1"/>
        <rFont val="Arial"/>
        <family val="2"/>
      </rPr>
      <t xml:space="preserve">, </t>
    </r>
    <r>
      <rPr>
        <b/>
        <i/>
        <sz val="12"/>
        <color theme="1"/>
        <rFont val="Arial"/>
        <family val="2"/>
      </rPr>
      <t>Preissteigerung</t>
    </r>
    <r>
      <rPr>
        <sz val="12"/>
        <color theme="1"/>
        <rFont val="Arial"/>
        <family val="2"/>
      </rPr>
      <t xml:space="preserve"> und </t>
    </r>
    <r>
      <rPr>
        <b/>
        <i/>
        <sz val="12"/>
        <color theme="1"/>
        <rFont val="Arial"/>
        <family val="2"/>
      </rPr>
      <t>Wirkungsgrade</t>
    </r>
    <r>
      <rPr>
        <sz val="12"/>
        <color theme="1"/>
        <rFont val="Arial"/>
        <family val="2"/>
      </rPr>
      <t xml:space="preserve"> </t>
    </r>
  </si>
  <si>
    <r>
      <t xml:space="preserve">Ihr aktueller Verbrauch in </t>
    </r>
    <r>
      <rPr>
        <i/>
        <sz val="14"/>
        <color theme="1"/>
        <rFont val="Arial"/>
        <family val="2"/>
      </rPr>
      <t>kWh</t>
    </r>
    <r>
      <rPr>
        <sz val="14"/>
        <color theme="1"/>
        <rFont val="Arial"/>
        <family val="2"/>
      </rPr>
      <t xml:space="preserve"> pro </t>
    </r>
    <r>
      <rPr>
        <i/>
        <sz val="14"/>
        <color theme="1"/>
        <rFont val="Arial"/>
        <family val="2"/>
      </rPr>
      <t>m²</t>
    </r>
    <r>
      <rPr>
        <sz val="14"/>
        <color theme="1"/>
        <rFont val="Arial"/>
        <family val="2"/>
      </rPr>
      <t xml:space="preserve"> und </t>
    </r>
    <r>
      <rPr>
        <i/>
        <sz val="14"/>
        <color theme="1"/>
        <rFont val="Arial"/>
        <family val="2"/>
      </rPr>
      <t>Jahr</t>
    </r>
  </si>
  <si>
    <t>Betriebskosten</t>
  </si>
  <si>
    <t>+ Betriebskosten</t>
  </si>
  <si>
    <t>kWh/x</t>
  </si>
  <si>
    <t>n</t>
  </si>
  <si>
    <t>Energieträger</t>
  </si>
  <si>
    <t>SVERWEIS</t>
  </si>
  <si>
    <t>[kWh] WP*</t>
  </si>
  <si>
    <r>
      <t>[€/kWh</t>
    </r>
    <r>
      <rPr>
        <i/>
        <vertAlign val="sub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>]</t>
    </r>
  </si>
  <si>
    <t>WP Luft oder Sonde:</t>
  </si>
  <si>
    <t>WP* = Luft - Wärmepumpe</t>
  </si>
  <si>
    <t>Quellen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</si>
</sst>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"/>
  </numFmts>
  <fonts count="20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12"/>
      <color theme="1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i/>
      <sz val="12"/>
      <color theme="1"/>
      <name val="Arial"/>
      <family val="2"/>
    </font>
    <font>
      <i/>
      <vertAlign val="subscript"/>
      <sz val="12"/>
      <color theme="1"/>
      <name val="Arial"/>
      <family val="2"/>
    </font>
    <font>
      <i/>
      <sz val="12"/>
      <name val="Arial"/>
      <family val="2"/>
    </font>
    <font>
      <i/>
      <vertAlign val="subscript"/>
      <sz val="12"/>
      <name val="Arial"/>
      <family val="2"/>
    </font>
    <font>
      <b/>
      <i/>
      <sz val="12"/>
      <color theme="1"/>
      <name val="Arial"/>
      <family val="2"/>
    </font>
    <font>
      <sz val="12"/>
      <name val="Arial"/>
      <family val="2"/>
    </font>
    <font>
      <sz val="36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sz val="8"/>
      <color rgb="FF000000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DE04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FEF7C6"/>
        <bgColor indexed="64"/>
      </patternFill>
    </fill>
    <fill>
      <patternFill patternType="solid">
        <fgColor rgb="FFDFF1CB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0" xfId="0" applyAlignment="1"/>
    <xf numFmtId="1" fontId="0" fillId="0" borderId="0" xfId="0" applyNumberFormat="1"/>
    <xf numFmtId="0" fontId="1" fillId="3" borderId="2" xfId="0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7" xfId="0" applyFont="1" applyBorder="1"/>
    <xf numFmtId="0" fontId="0" fillId="0" borderId="0" xfId="0" applyFont="1"/>
    <xf numFmtId="0" fontId="2" fillId="0" borderId="0" xfId="0" applyFont="1" applyAlignment="1">
      <alignment vertical="center"/>
    </xf>
    <xf numFmtId="0" fontId="0" fillId="0" borderId="0" xfId="0" applyBorder="1"/>
    <xf numFmtId="0" fontId="8" fillId="0" borderId="6" xfId="0" applyFont="1" applyBorder="1"/>
    <xf numFmtId="0" fontId="8" fillId="0" borderId="7" xfId="0" applyFont="1" applyBorder="1"/>
    <xf numFmtId="0" fontId="8" fillId="0" borderId="7" xfId="0" applyFont="1" applyFill="1" applyBorder="1"/>
    <xf numFmtId="0" fontId="10" fillId="0" borderId="7" xfId="0" applyFont="1" applyBorder="1"/>
    <xf numFmtId="0" fontId="8" fillId="0" borderId="10" xfId="0" applyFont="1" applyBorder="1"/>
    <xf numFmtId="0" fontId="12" fillId="0" borderId="1" xfId="0" applyFont="1" applyBorder="1" applyAlignment="1">
      <alignment vertical="center"/>
    </xf>
    <xf numFmtId="0" fontId="0" fillId="0" borderId="8" xfId="0" applyFont="1" applyBorder="1"/>
    <xf numFmtId="0" fontId="1" fillId="12" borderId="1" xfId="0" applyFont="1" applyFill="1" applyBorder="1" applyAlignment="1">
      <alignment horizontal="center" vertical="center"/>
    </xf>
    <xf numFmtId="4" fontId="0" fillId="4" borderId="7" xfId="0" applyNumberFormat="1" applyFill="1" applyBorder="1" applyAlignment="1">
      <alignment horizontal="right" vertical="center"/>
    </xf>
    <xf numFmtId="0" fontId="0" fillId="5" borderId="7" xfId="0" applyFill="1" applyBorder="1" applyAlignment="1">
      <alignment horizontal="right" vertical="center"/>
    </xf>
    <xf numFmtId="4" fontId="0" fillId="5" borderId="7" xfId="0" applyNumberFormat="1" applyFill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quotePrefix="1"/>
    <xf numFmtId="0" fontId="0" fillId="0" borderId="5" xfId="0" applyFont="1" applyBorder="1"/>
    <xf numFmtId="0" fontId="0" fillId="11" borderId="5" xfId="0" applyFill="1" applyBorder="1"/>
    <xf numFmtId="0" fontId="0" fillId="0" borderId="9" xfId="0" applyBorder="1"/>
    <xf numFmtId="0" fontId="0" fillId="0" borderId="11" xfId="0" applyBorder="1"/>
    <xf numFmtId="0" fontId="0" fillId="11" borderId="10" xfId="0" applyFill="1" applyBorder="1"/>
    <xf numFmtId="0" fontId="8" fillId="0" borderId="12" xfId="0" applyFont="1" applyBorder="1"/>
    <xf numFmtId="0" fontId="0" fillId="11" borderId="6" xfId="0" applyFill="1" applyBorder="1" applyAlignment="1">
      <alignment horizontal="right"/>
    </xf>
    <xf numFmtId="0" fontId="8" fillId="0" borderId="1" xfId="0" applyFont="1" applyBorder="1"/>
    <xf numFmtId="0" fontId="0" fillId="2" borderId="2" xfId="0" applyFill="1" applyBorder="1"/>
    <xf numFmtId="0" fontId="13" fillId="11" borderId="6" xfId="0" applyFont="1" applyFill="1" applyBorder="1"/>
    <xf numFmtId="0" fontId="0" fillId="0" borderId="13" xfId="0" applyBorder="1"/>
    <xf numFmtId="0" fontId="0" fillId="0" borderId="8" xfId="0" applyBorder="1"/>
    <xf numFmtId="0" fontId="0" fillId="0" borderId="15" xfId="0" applyBorder="1"/>
    <xf numFmtId="0" fontId="0" fillId="0" borderId="15" xfId="0" applyBorder="1" applyAlignment="1">
      <alignment horizontal="right"/>
    </xf>
    <xf numFmtId="1" fontId="0" fillId="0" borderId="0" xfId="0" applyNumberFormat="1" applyBorder="1"/>
    <xf numFmtId="1" fontId="0" fillId="0" borderId="14" xfId="0" applyNumberFormat="1" applyBorder="1"/>
    <xf numFmtId="1" fontId="0" fillId="0" borderId="11" xfId="0" applyNumberFormat="1" applyBorder="1" applyAlignment="1">
      <alignment horizontal="right"/>
    </xf>
    <xf numFmtId="1" fontId="0" fillId="0" borderId="12" xfId="0" applyNumberFormat="1" applyBorder="1" applyAlignment="1">
      <alignment horizontal="right"/>
    </xf>
    <xf numFmtId="0" fontId="0" fillId="0" borderId="7" xfId="0" applyBorder="1" applyAlignment="1">
      <alignment horizontal="left" vertical="center"/>
    </xf>
    <xf numFmtId="164" fontId="6" fillId="5" borderId="16" xfId="0" applyNumberFormat="1" applyFont="1" applyFill="1" applyBorder="1" applyAlignment="1">
      <alignment horizontal="right" vertical="center"/>
    </xf>
    <xf numFmtId="164" fontId="0" fillId="5" borderId="16" xfId="0" applyNumberFormat="1" applyFill="1" applyBorder="1" applyAlignment="1">
      <alignment horizontal="right" vertical="center"/>
    </xf>
    <xf numFmtId="3" fontId="6" fillId="0" borderId="16" xfId="0" applyNumberFormat="1" applyFont="1" applyBorder="1" applyAlignment="1">
      <alignment horizontal="right" vertical="center"/>
    </xf>
    <xf numFmtId="3" fontId="6" fillId="5" borderId="16" xfId="0" applyNumberFormat="1" applyFont="1" applyFill="1" applyBorder="1" applyAlignment="1">
      <alignment horizontal="right" vertical="center"/>
    </xf>
    <xf numFmtId="3" fontId="6" fillId="6" borderId="16" xfId="0" applyNumberFormat="1" applyFont="1" applyFill="1" applyBorder="1" applyAlignment="1">
      <alignment horizontal="right" vertical="center"/>
    </xf>
    <xf numFmtId="3" fontId="6" fillId="9" borderId="16" xfId="0" applyNumberFormat="1" applyFont="1" applyFill="1" applyBorder="1" applyAlignment="1">
      <alignment horizontal="right" vertical="center"/>
    </xf>
    <xf numFmtId="0" fontId="0" fillId="2" borderId="16" xfId="0" applyFill="1" applyBorder="1" applyAlignment="1">
      <alignment horizontal="right" vertical="center"/>
    </xf>
    <xf numFmtId="3" fontId="6" fillId="8" borderId="16" xfId="0" applyNumberFormat="1" applyFont="1" applyFill="1" applyBorder="1" applyAlignment="1">
      <alignment horizontal="right" vertical="center"/>
    </xf>
    <xf numFmtId="3" fontId="6" fillId="0" borderId="16" xfId="0" applyNumberFormat="1" applyFont="1" applyFill="1" applyBorder="1" applyAlignment="1">
      <alignment horizontal="right" vertical="center"/>
    </xf>
    <xf numFmtId="3" fontId="6" fillId="7" borderId="16" xfId="0" applyNumberFormat="1" applyFont="1" applyFill="1" applyBorder="1" applyAlignment="1">
      <alignment horizontal="right" vertical="center"/>
    </xf>
    <xf numFmtId="0" fontId="0" fillId="5" borderId="16" xfId="0" applyFill="1" applyBorder="1" applyAlignment="1">
      <alignment horizontal="right" vertical="center"/>
    </xf>
    <xf numFmtId="165" fontId="6" fillId="0" borderId="17" xfId="0" applyNumberFormat="1" applyFont="1" applyBorder="1" applyAlignment="1">
      <alignment horizontal="right" vertical="center"/>
    </xf>
    <xf numFmtId="0" fontId="14" fillId="0" borderId="0" xfId="0" applyFont="1" applyAlignment="1"/>
    <xf numFmtId="0" fontId="8" fillId="13" borderId="6" xfId="0" applyFont="1" applyFill="1" applyBorder="1"/>
    <xf numFmtId="0" fontId="6" fillId="14" borderId="7" xfId="0" applyFont="1" applyFill="1" applyBorder="1" applyAlignment="1">
      <alignment horizontal="left" vertical="center"/>
    </xf>
    <xf numFmtId="0" fontId="10" fillId="14" borderId="7" xfId="0" applyFont="1" applyFill="1" applyBorder="1"/>
    <xf numFmtId="3" fontId="6" fillId="14" borderId="16" xfId="0" applyNumberFormat="1" applyFont="1" applyFill="1" applyBorder="1" applyAlignment="1">
      <alignment horizontal="right" vertical="center"/>
    </xf>
    <xf numFmtId="0" fontId="1" fillId="14" borderId="2" xfId="0" applyFont="1" applyFill="1" applyBorder="1" applyAlignment="1">
      <alignment horizontal="left" vertical="center"/>
    </xf>
    <xf numFmtId="0" fontId="8" fillId="14" borderId="1" xfId="0" applyFont="1" applyFill="1" applyBorder="1" applyAlignment="1">
      <alignment vertical="center"/>
    </xf>
    <xf numFmtId="3" fontId="6" fillId="14" borderId="2" xfId="0" applyNumberFormat="1" applyFont="1" applyFill="1" applyBorder="1" applyAlignment="1">
      <alignment horizontal="right" vertical="center"/>
    </xf>
    <xf numFmtId="3" fontId="6" fillId="14" borderId="1" xfId="0" applyNumberFormat="1" applyFont="1" applyFill="1" applyBorder="1" applyAlignment="1">
      <alignment horizontal="right" vertical="center"/>
    </xf>
    <xf numFmtId="3" fontId="6" fillId="0" borderId="18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1" fillId="0" borderId="6" xfId="0" applyFont="1" applyFill="1" applyBorder="1" applyAlignment="1">
      <alignment horizontal="left" vertical="center"/>
    </xf>
    <xf numFmtId="0" fontId="17" fillId="0" borderId="0" xfId="0" applyFont="1"/>
    <xf numFmtId="0" fontId="0" fillId="15" borderId="7" xfId="0" applyFill="1" applyBorder="1" applyAlignment="1">
      <alignment horizontal="right" vertical="center"/>
    </xf>
    <xf numFmtId="165" fontId="0" fillId="10" borderId="7" xfId="0" applyNumberFormat="1" applyFill="1" applyBorder="1" applyAlignment="1">
      <alignment horizontal="right" vertical="center"/>
    </xf>
    <xf numFmtId="165" fontId="0" fillId="5" borderId="6" xfId="0" applyNumberFormat="1" applyFill="1" applyBorder="1" applyAlignment="1">
      <alignment horizontal="right" vertical="center"/>
    </xf>
    <xf numFmtId="164" fontId="6" fillId="15" borderId="16" xfId="0" applyNumberFormat="1" applyFont="1" applyFill="1" applyBorder="1" applyAlignment="1">
      <alignment horizontal="right" vertical="center"/>
    </xf>
    <xf numFmtId="0" fontId="0" fillId="5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4" xfId="0" applyBorder="1"/>
    <xf numFmtId="0" fontId="0" fillId="0" borderId="1" xfId="0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0" fillId="0" borderId="0" xfId="0" applyFont="1" applyAlignment="1"/>
    <xf numFmtId="0" fontId="0" fillId="5" borderId="0" xfId="0" applyFill="1" applyAlignment="1"/>
    <xf numFmtId="0" fontId="0" fillId="4" borderId="0" xfId="0" applyFill="1" applyAlignment="1"/>
    <xf numFmtId="1" fontId="0" fillId="0" borderId="0" xfId="0" applyNumberFormat="1" applyAlignment="1"/>
    <xf numFmtId="2" fontId="0" fillId="2" borderId="6" xfId="0" applyNumberFormat="1" applyFill="1" applyBorder="1" applyAlignment="1">
      <alignment horizontal="left"/>
    </xf>
    <xf numFmtId="2" fontId="0" fillId="2" borderId="7" xfId="0" applyNumberFormat="1" applyFill="1" applyBorder="1" applyAlignment="1">
      <alignment horizontal="left"/>
    </xf>
    <xf numFmtId="4" fontId="0" fillId="2" borderId="12" xfId="0" applyNumberFormat="1" applyFill="1" applyBorder="1" applyAlignment="1">
      <alignment horizontal="left"/>
    </xf>
    <xf numFmtId="0" fontId="0" fillId="16" borderId="13" xfId="0" applyFill="1" applyBorder="1"/>
    <xf numFmtId="0" fontId="0" fillId="16" borderId="14" xfId="0" applyFill="1" applyBorder="1"/>
    <xf numFmtId="0" fontId="0" fillId="16" borderId="10" xfId="0" applyFill="1" applyBorder="1"/>
    <xf numFmtId="0" fontId="0" fillId="0" borderId="19" xfId="0" applyBorder="1"/>
    <xf numFmtId="0" fontId="1" fillId="3" borderId="20" xfId="0" applyFont="1" applyFill="1" applyBorder="1" applyAlignment="1">
      <alignment vertical="center"/>
    </xf>
    <xf numFmtId="1" fontId="0" fillId="0" borderId="19" xfId="0" applyNumberFormat="1" applyBorder="1"/>
    <xf numFmtId="0" fontId="0" fillId="0" borderId="21" xfId="0" applyBorder="1"/>
    <xf numFmtId="0" fontId="0" fillId="0" borderId="22" xfId="0" applyBorder="1"/>
    <xf numFmtId="1" fontId="0" fillId="0" borderId="22" xfId="0" applyNumberFormat="1" applyBorder="1"/>
    <xf numFmtId="1" fontId="0" fillId="0" borderId="23" xfId="0" applyNumberFormat="1" applyBorder="1"/>
    <xf numFmtId="0" fontId="0" fillId="0" borderId="23" xfId="0" applyBorder="1"/>
    <xf numFmtId="0" fontId="0" fillId="5" borderId="8" xfId="0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7" borderId="5" xfId="0" applyFill="1" applyBorder="1" applyAlignment="1">
      <alignment horizontal="left"/>
    </xf>
    <xf numFmtId="0" fontId="0" fillId="7" borderId="14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10" borderId="12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0" fillId="8" borderId="14" xfId="0" applyFill="1" applyBorder="1" applyAlignment="1">
      <alignment horizontal="left"/>
    </xf>
    <xf numFmtId="0" fontId="0" fillId="9" borderId="9" xfId="0" applyFont="1" applyFill="1" applyBorder="1" applyAlignment="1">
      <alignment horizontal="left" vertical="center"/>
    </xf>
    <xf numFmtId="0" fontId="0" fillId="0" borderId="0" xfId="0" applyFill="1" applyAlignment="1"/>
    <xf numFmtId="1" fontId="15" fillId="0" borderId="2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/>
    </xf>
    <xf numFmtId="1" fontId="15" fillId="0" borderId="4" xfId="0" applyNumberFormat="1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6BA42C"/>
      <color rgb="FFF5FB03"/>
      <color rgb="FFDFF1CB"/>
      <color rgb="FFCCE9AD"/>
      <color rgb="FFABDB77"/>
      <color rgb="FFFF3300"/>
      <color rgb="FFFEF7C6"/>
      <color rgb="FFFCDE04"/>
      <color rgb="FFF6C3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CO2 - Ausstoß [kgCO</a:t>
            </a:r>
            <a:r>
              <a:rPr lang="en-US" baseline="-25000"/>
              <a:t>2</a:t>
            </a:r>
            <a:r>
              <a:rPr lang="en-US"/>
              <a:t>/a]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591426071741032"/>
          <c:y val="0.195346350486934"/>
          <c:w val="0.72322154175172548"/>
          <c:h val="0.753461086323047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'Heizkostenvergleich Eingabe'!$A$22:$B$22</c:f>
              <c:strCache>
                <c:ptCount val="1"/>
                <c:pt idx="0">
                  <c:v>CO2 - Ausstoß [kgCO2/a]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'Heizkostenvergleich Eingabe'!$C$8:$I$8</c:f>
              <c:strCache>
                <c:ptCount val="7"/>
                <c:pt idx="0">
                  <c:v>Heizöl</c:v>
                </c:pt>
                <c:pt idx="1">
                  <c:v>Erdgas</c:v>
                </c:pt>
                <c:pt idx="2">
                  <c:v>Infrarotheizung</c:v>
                </c:pt>
                <c:pt idx="3">
                  <c:v>Pellets</c:v>
                </c:pt>
                <c:pt idx="4">
                  <c:v>Scheitholz</c:v>
                </c:pt>
                <c:pt idx="5">
                  <c:v>Wärmepumpe</c:v>
                </c:pt>
                <c:pt idx="6">
                  <c:v>Nahwärme</c:v>
                </c:pt>
              </c:strCache>
            </c:strRef>
          </c:cat>
          <c:val>
            <c:numRef>
              <c:f>'Heizkostenvergleich Eingabe'!$C$22:$I$22</c:f>
              <c:numCache>
                <c:formatCode>#,##0</c:formatCode>
                <c:ptCount val="7"/>
                <c:pt idx="0">
                  <c:v>7335</c:v>
                </c:pt>
                <c:pt idx="1">
                  <c:v>5625</c:v>
                </c:pt>
                <c:pt idx="2">
                  <c:v>11767.5</c:v>
                </c:pt>
                <c:pt idx="3">
                  <c:v>652.5</c:v>
                </c:pt>
                <c:pt idx="4">
                  <c:v>562.5</c:v>
                </c:pt>
                <c:pt idx="5">
                  <c:v>4275</c:v>
                </c:pt>
                <c:pt idx="6">
                  <c:v>6705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8755584"/>
        <c:axId val="108757376"/>
      </c:barChart>
      <c:catAx>
        <c:axId val="10875558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08757376"/>
        <c:crosses val="autoZero"/>
        <c:auto val="1"/>
        <c:lblAlgn val="ctr"/>
        <c:lblOffset val="100"/>
        <c:noMultiLvlLbl val="0"/>
      </c:catAx>
      <c:valAx>
        <c:axId val="10875737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08755584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Investitionskosten</a:t>
            </a:r>
          </a:p>
        </c:rich>
      </c:tx>
      <c:layout>
        <c:manualLayout>
          <c:xMode val="edge"/>
          <c:yMode val="edge"/>
          <c:x val="0.32479143518518516"/>
          <c:y val="1.8845833333333332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'Heizkostenvergleich Eingabe'!$C$8:$H$8</c:f>
              <c:strCache>
                <c:ptCount val="1"/>
                <c:pt idx="0">
                  <c:v>Heizöl Erdgas Infrarotheizung Pellets Scheitholz Wärmepumpe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'Heizkostenvergleich Eingabe'!$C$8:$I$8</c:f>
              <c:strCache>
                <c:ptCount val="7"/>
                <c:pt idx="0">
                  <c:v>Heizöl</c:v>
                </c:pt>
                <c:pt idx="1">
                  <c:v>Erdgas</c:v>
                </c:pt>
                <c:pt idx="2">
                  <c:v>Infrarotheizung</c:v>
                </c:pt>
                <c:pt idx="3">
                  <c:v>Pellets</c:v>
                </c:pt>
                <c:pt idx="4">
                  <c:v>Scheitholz</c:v>
                </c:pt>
                <c:pt idx="5">
                  <c:v>Wärmepumpe</c:v>
                </c:pt>
                <c:pt idx="6">
                  <c:v>Nahwärme</c:v>
                </c:pt>
              </c:strCache>
            </c:strRef>
          </c:cat>
          <c:val>
            <c:numRef>
              <c:f>'Heizkostenvergleich Eingabe'!$C$19:$I$19</c:f>
              <c:numCache>
                <c:formatCode>#,##0</c:formatCode>
                <c:ptCount val="7"/>
                <c:pt idx="0">
                  <c:v>10492</c:v>
                </c:pt>
                <c:pt idx="1">
                  <c:v>10874</c:v>
                </c:pt>
                <c:pt idx="2">
                  <c:v>1680</c:v>
                </c:pt>
                <c:pt idx="3">
                  <c:v>15171</c:v>
                </c:pt>
                <c:pt idx="4">
                  <c:v>11600</c:v>
                </c:pt>
                <c:pt idx="5">
                  <c:v>18213</c:v>
                </c:pt>
                <c:pt idx="6">
                  <c:v>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544576"/>
        <c:axId val="107546112"/>
      </c:barChart>
      <c:catAx>
        <c:axId val="10754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46112"/>
        <c:crosses val="autoZero"/>
        <c:auto val="1"/>
        <c:lblAlgn val="ctr"/>
        <c:lblOffset val="100"/>
        <c:noMultiLvlLbl val="0"/>
      </c:catAx>
      <c:valAx>
        <c:axId val="10754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[€]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1075445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Jährliche</a:t>
            </a:r>
            <a:r>
              <a:rPr lang="de-DE" baseline="0"/>
              <a:t> Gesamtkosten</a:t>
            </a:r>
            <a:endParaRPr lang="de-DE"/>
          </a:p>
        </c:rich>
      </c:tx>
      <c:layout>
        <c:manualLayout>
          <c:xMode val="edge"/>
          <c:yMode val="edge"/>
          <c:x val="0.26936412037037039"/>
          <c:y val="2.1166666666666667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rgbClr val="0070C0"/>
            </a:solidFill>
            <a:ln>
              <a:noFill/>
            </a:ln>
          </c:spPr>
          <c:invertIfNegative val="0"/>
          <c:cat>
            <c:strRef>
              <c:f>'Heizkostenvergleich Eingabe'!$C$8:$I$8</c:f>
              <c:strCache>
                <c:ptCount val="7"/>
                <c:pt idx="0">
                  <c:v>Heizöl</c:v>
                </c:pt>
                <c:pt idx="1">
                  <c:v>Erdgas</c:v>
                </c:pt>
                <c:pt idx="2">
                  <c:v>Infrarotheizung</c:v>
                </c:pt>
                <c:pt idx="3">
                  <c:v>Pellets</c:v>
                </c:pt>
                <c:pt idx="4">
                  <c:v>Scheitholz</c:v>
                </c:pt>
                <c:pt idx="5">
                  <c:v>Wärmepumpe</c:v>
                </c:pt>
                <c:pt idx="6">
                  <c:v>Nahwärme</c:v>
                </c:pt>
              </c:strCache>
            </c:strRef>
          </c:cat>
          <c:val>
            <c:numRef>
              <c:f>'Heizkostenvergleich Eingabe'!$C$23:$I$23</c:f>
              <c:numCache>
                <c:formatCode>#,##0</c:formatCode>
                <c:ptCount val="7"/>
                <c:pt idx="0">
                  <c:v>3775.8663674244435</c:v>
                </c:pt>
                <c:pt idx="1">
                  <c:v>3094.7605936807659</c:v>
                </c:pt>
                <c:pt idx="2">
                  <c:v>8601.9491850918384</c:v>
                </c:pt>
                <c:pt idx="3">
                  <c:v>3621.2687440810441</c:v>
                </c:pt>
                <c:pt idx="4">
                  <c:v>3694.475669451499</c:v>
                </c:pt>
                <c:pt idx="5">
                  <c:v>4175.1424510122652</c:v>
                </c:pt>
                <c:pt idx="6">
                  <c:v>4614.1069169883958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574784"/>
        <c:axId val="107576320"/>
      </c:barChart>
      <c:catAx>
        <c:axId val="10757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76320"/>
        <c:crosses val="autoZero"/>
        <c:auto val="1"/>
        <c:lblAlgn val="ctr"/>
        <c:lblOffset val="100"/>
        <c:noMultiLvlLbl val="0"/>
      </c:catAx>
      <c:valAx>
        <c:axId val="107576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[€/a]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107574784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'Heizkostenvergleich Eingabe'!$C$8</c:f>
              <c:strCache>
                <c:ptCount val="1"/>
                <c:pt idx="0">
                  <c:v>Heizöl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Hintergrundrechnung!$A$43:$A$45</c:f>
              <c:strCache>
                <c:ptCount val="3"/>
                <c:pt idx="0">
                  <c:v>Verbrauchsgebundene Kosten</c:v>
                </c:pt>
                <c:pt idx="1">
                  <c:v>Betriebsgebundene Kosten</c:v>
                </c:pt>
                <c:pt idx="2">
                  <c:v>Investitionskosten</c:v>
                </c:pt>
              </c:strCache>
            </c:strRef>
          </c:cat>
          <c:val>
            <c:numRef>
              <c:f>Hintergrundrechnung!$D$43:$D$45</c:f>
              <c:numCache>
                <c:formatCode>0</c:formatCode>
                <c:ptCount val="3"/>
                <c:pt idx="0">
                  <c:v>73261.09668561109</c:v>
                </c:pt>
                <c:pt idx="1">
                  <c:v>10643.5625</c:v>
                </c:pt>
                <c:pt idx="2">
                  <c:v>10492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3453316767520118"/>
          <c:y val="0.35874047999650632"/>
          <c:w val="0.32928352541271882"/>
          <c:h val="0.45607839044508314"/>
        </c:manualLayout>
      </c:layout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'Heizkostenvergleich Eingabe'!$F$8</c:f>
              <c:strCache>
                <c:ptCount val="1"/>
                <c:pt idx="0">
                  <c:v>Pellets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Hintergrundrechnung!$A$43:$A$45</c:f>
              <c:strCache>
                <c:ptCount val="3"/>
                <c:pt idx="0">
                  <c:v>Verbrauchsgebundene Kosten</c:v>
                </c:pt>
                <c:pt idx="1">
                  <c:v>Betriebsgebundene Kosten</c:v>
                </c:pt>
                <c:pt idx="2">
                  <c:v>Investitionskosten</c:v>
                </c:pt>
              </c:strCache>
            </c:strRef>
          </c:cat>
          <c:val>
            <c:numRef>
              <c:f>Hintergrundrechnung!$G$43:$G$45</c:f>
              <c:numCache>
                <c:formatCode>0</c:formatCode>
                <c:ptCount val="3"/>
                <c:pt idx="0">
                  <c:v>48946.562352026122</c:v>
                </c:pt>
                <c:pt idx="1">
                  <c:v>26414.156249999996</c:v>
                </c:pt>
                <c:pt idx="2">
                  <c:v>15171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'Heizkostenvergleich Eingabe'!$E$8</c:f>
              <c:strCache>
                <c:ptCount val="1"/>
                <c:pt idx="0">
                  <c:v>Infrarotheizung</c:v>
                </c:pt>
              </c:strCache>
            </c:strRef>
          </c:tx>
          <c:dPt>
            <c:idx val="1"/>
            <c:bubble3D val="0"/>
          </c:dPt>
          <c:dPt>
            <c:idx val="2"/>
            <c:bubble3D val="0"/>
          </c:dPt>
          <c:dLbls>
            <c:dLbl>
              <c:idx val="1"/>
              <c:layout>
                <c:manualLayout>
                  <c:x val="-4.8736921583432208E-2"/>
                  <c:y val="-2.61154855643044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2449676667128887E-2"/>
                  <c:y val="3.21631671041119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Hintergrundrechnung!$A$43:$A$45</c:f>
              <c:strCache>
                <c:ptCount val="3"/>
                <c:pt idx="0">
                  <c:v>Verbrauchsgebundene Kosten</c:v>
                </c:pt>
                <c:pt idx="1">
                  <c:v>Betriebsgebundene Kosten</c:v>
                </c:pt>
                <c:pt idx="2">
                  <c:v>Investitionskosten</c:v>
                </c:pt>
              </c:strCache>
            </c:strRef>
          </c:cat>
          <c:val>
            <c:numRef>
              <c:f>Hintergrundrechnung!$F$43:$F$45</c:f>
              <c:numCache>
                <c:formatCode>0</c:formatCode>
                <c:ptCount val="3"/>
                <c:pt idx="0">
                  <c:v>213368.72962729595</c:v>
                </c:pt>
                <c:pt idx="1">
                  <c:v>0</c:v>
                </c:pt>
                <c:pt idx="2">
                  <c:v>1680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de-DE"/>
              <a:t>Verbrauchskosten</a:t>
            </a:r>
            <a:r>
              <a:rPr lang="de-DE" baseline="0"/>
              <a:t>   + </a:t>
            </a:r>
            <a:r>
              <a:rPr lang="de-DE"/>
              <a:t> Investitionskosten   +  Betriebskosten</a:t>
            </a:r>
          </a:p>
        </c:rich>
      </c:tx>
      <c:layout>
        <c:manualLayout>
          <c:xMode val="edge"/>
          <c:yMode val="edge"/>
          <c:x val="0.29349279975780673"/>
          <c:y val="2.72965879265091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38765598166593E-2"/>
          <c:y val="0.12968888337776677"/>
          <c:w val="0.81237579212796818"/>
          <c:h val="0.81561973257279852"/>
        </c:manualLayout>
      </c:layout>
      <c:lineChart>
        <c:grouping val="standard"/>
        <c:varyColors val="0"/>
        <c:ser>
          <c:idx val="2"/>
          <c:order val="0"/>
          <c:tx>
            <c:strRef>
              <c:f>Hintergrundrechnung!$L$5</c:f>
              <c:strCache>
                <c:ptCount val="1"/>
                <c:pt idx="0">
                  <c:v>Infrarotheizung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Hintergrundrechnung!$L$6:$L$35</c:f>
              <c:numCache>
                <c:formatCode>0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Hintergrundrechnung!$O$5</c:f>
              <c:strCache>
                <c:ptCount val="1"/>
                <c:pt idx="0">
                  <c:v>Wärmepumpe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Hintergrundrechnung!$O$6:$O$35</c:f>
              <c:numCache>
                <c:formatCode>0</c:formatCode>
                <c:ptCount val="30"/>
                <c:pt idx="0">
                  <c:v>2979.5180769230765</c:v>
                </c:pt>
                <c:pt idx="1">
                  <c:v>3051.3449999999998</c:v>
                </c:pt>
                <c:pt idx="2">
                  <c:v>3126.0450000000001</c:v>
                </c:pt>
                <c:pt idx="3">
                  <c:v>3203.7330000000002</c:v>
                </c:pt>
                <c:pt idx="4">
                  <c:v>3284.5285199999998</c:v>
                </c:pt>
                <c:pt idx="5">
                  <c:v>3368.5558607999997</c:v>
                </c:pt>
                <c:pt idx="6">
                  <c:v>3455.9442952319996</c:v>
                </c:pt>
                <c:pt idx="7">
                  <c:v>3546.8282670412796</c:v>
                </c:pt>
                <c:pt idx="8">
                  <c:v>3641.3475977229309</c:v>
                </c:pt>
                <c:pt idx="9">
                  <c:v>3739.6477016318481</c:v>
                </c:pt>
                <c:pt idx="10">
                  <c:v>3841.8798096971223</c:v>
                </c:pt>
                <c:pt idx="11">
                  <c:v>3948.201202085007</c:v>
                </c:pt>
                <c:pt idx="12">
                  <c:v>4058.7754501684071</c:v>
                </c:pt>
                <c:pt idx="13">
                  <c:v>4173.7726681751437</c:v>
                </c:pt>
                <c:pt idx="14">
                  <c:v>4293.3697749021494</c:v>
                </c:pt>
                <c:pt idx="15">
                  <c:v>4417.7507658982349</c:v>
                </c:pt>
                <c:pt idx="16">
                  <c:v>4547.1069965341649</c:v>
                </c:pt>
                <c:pt idx="17">
                  <c:v>4681.6374763955309</c:v>
                </c:pt>
                <c:pt idx="18">
                  <c:v>4821.5491754513523</c:v>
                </c:pt>
                <c:pt idx="19">
                  <c:v>4967.0573424694057</c:v>
                </c:pt>
                <c:pt idx="20">
                  <c:v>5118.3858361681823</c:v>
                </c:pt>
                <c:pt idx="21">
                  <c:v>5275.7674696149097</c:v>
                </c:pt>
                <c:pt idx="22">
                  <c:v>5439.4443683995059</c:v>
                </c:pt>
                <c:pt idx="23">
                  <c:v>5609.6683431354859</c:v>
                </c:pt>
                <c:pt idx="24">
                  <c:v>5786.7012768609065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Hintergrundrechnung!$J$5</c:f>
              <c:strCache>
                <c:ptCount val="1"/>
                <c:pt idx="0">
                  <c:v>Heizöl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Hintergrundrechnung!$J$6:$J$35</c:f>
              <c:numCache>
                <c:formatCode>0</c:formatCode>
                <c:ptCount val="30"/>
                <c:pt idx="0">
                  <c:v>2380.4225000000001</c:v>
                </c:pt>
                <c:pt idx="1">
                  <c:v>2457.1725000000001</c:v>
                </c:pt>
                <c:pt idx="2">
                  <c:v>2537.7599999999998</c:v>
                </c:pt>
                <c:pt idx="3">
                  <c:v>2622.3768749999999</c:v>
                </c:pt>
                <c:pt idx="4">
                  <c:v>2711.2245937499997</c:v>
                </c:pt>
                <c:pt idx="5">
                  <c:v>2804.5146984374996</c:v>
                </c:pt>
                <c:pt idx="6">
                  <c:v>2902.4693083593747</c:v>
                </c:pt>
                <c:pt idx="7">
                  <c:v>3005.3216487773434</c:v>
                </c:pt>
                <c:pt idx="8">
                  <c:v>3113.3166062162104</c:v>
                </c:pt>
                <c:pt idx="9">
                  <c:v>3226.7113115270208</c:v>
                </c:pt>
                <c:pt idx="10">
                  <c:v>3345.7757521033718</c:v>
                </c:pt>
                <c:pt idx="11">
                  <c:v>3470.7934147085402</c:v>
                </c:pt>
                <c:pt idx="12">
                  <c:v>3602.0619604439671</c:v>
                </c:pt>
                <c:pt idx="13">
                  <c:v>3739.8939334661654</c:v>
                </c:pt>
                <c:pt idx="14">
                  <c:v>3884.6175051394739</c:v>
                </c:pt>
                <c:pt idx="15">
                  <c:v>4036.5772553964475</c:v>
                </c:pt>
                <c:pt idx="16">
                  <c:v>4196.1349931662699</c:v>
                </c:pt>
                <c:pt idx="17">
                  <c:v>4363.6706178245831</c:v>
                </c:pt>
                <c:pt idx="18">
                  <c:v>4539.5830237158134</c:v>
                </c:pt>
                <c:pt idx="19">
                  <c:v>4724.2910499016034</c:v>
                </c:pt>
                <c:pt idx="20">
                  <c:v>4918.2344773966843</c:v>
                </c:pt>
                <c:pt idx="21">
                  <c:v>5121.8750762665186</c:v>
                </c:pt>
                <c:pt idx="22">
                  <c:v>5335.6977050798441</c:v>
                </c:pt>
                <c:pt idx="23">
                  <c:v>5560.2114653338367</c:v>
                </c:pt>
                <c:pt idx="24">
                  <c:v>5795.9509136005281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Hintergrundrechnung!$K$5</c:f>
              <c:strCache>
                <c:ptCount val="1"/>
                <c:pt idx="0">
                  <c:v>Erdgas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Hintergrundrechnung!$K$6:$K$35</c:f>
              <c:numCache>
                <c:formatCode>0</c:formatCode>
                <c:ptCount val="30"/>
                <c:pt idx="0">
                  <c:v>2379.7024999999999</c:v>
                </c:pt>
                <c:pt idx="1">
                  <c:v>2426.5025000000001</c:v>
                </c:pt>
                <c:pt idx="2">
                  <c:v>2474.7064999999998</c:v>
                </c:pt>
                <c:pt idx="3">
                  <c:v>2524.3566199999996</c:v>
                </c:pt>
                <c:pt idx="4">
                  <c:v>2575.4962435999996</c:v>
                </c:pt>
                <c:pt idx="5">
                  <c:v>2628.1700559079995</c:v>
                </c:pt>
                <c:pt idx="6">
                  <c:v>2682.4240825852398</c:v>
                </c:pt>
                <c:pt idx="7">
                  <c:v>2738.305730062797</c:v>
                </c:pt>
                <c:pt idx="8">
                  <c:v>2795.8638269646808</c:v>
                </c:pt>
                <c:pt idx="9">
                  <c:v>2855.1486667736212</c:v>
                </c:pt>
                <c:pt idx="10">
                  <c:v>2916.2120517768299</c:v>
                </c:pt>
                <c:pt idx="11">
                  <c:v>2979.1073383301346</c:v>
                </c:pt>
                <c:pt idx="12">
                  <c:v>3043.8894834800385</c:v>
                </c:pt>
                <c:pt idx="13">
                  <c:v>3110.6150929844398</c:v>
                </c:pt>
                <c:pt idx="14">
                  <c:v>3179.3424707739728</c:v>
                </c:pt>
                <c:pt idx="15">
                  <c:v>3250.1316698971918</c:v>
                </c:pt>
                <c:pt idx="16">
                  <c:v>3323.0445449941076</c:v>
                </c:pt>
                <c:pt idx="17">
                  <c:v>3398.1448063439307</c:v>
                </c:pt>
                <c:pt idx="18">
                  <c:v>3475.4980755342485</c:v>
                </c:pt>
                <c:pt idx="19">
                  <c:v>3555.1719428002762</c:v>
                </c:pt>
                <c:pt idx="20">
                  <c:v>3637.2360260842843</c:v>
                </c:pt>
                <c:pt idx="21">
                  <c:v>3721.7620318668128</c:v>
                </c:pt>
                <c:pt idx="22">
                  <c:v>3808.8238178228171</c:v>
                </c:pt>
                <c:pt idx="23">
                  <c:v>3898.4974573575014</c:v>
                </c:pt>
                <c:pt idx="24">
                  <c:v>3990.8613060782263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Hintergrundrechnung!$M$5</c:f>
              <c:strCache>
                <c:ptCount val="1"/>
                <c:pt idx="0">
                  <c:v>Pellets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Hintergrundrechnung!$M$6:$M$35</c:f>
              <c:numCache>
                <c:formatCode>0</c:formatCode>
                <c:ptCount val="30"/>
                <c:pt idx="0">
                  <c:v>3005.9062499999995</c:v>
                </c:pt>
                <c:pt idx="1">
                  <c:v>3046.1812499999996</c:v>
                </c:pt>
                <c:pt idx="2">
                  <c:v>3087.6644999999999</c:v>
                </c:pt>
                <c:pt idx="3">
                  <c:v>3130.3922474999999</c:v>
                </c:pt>
                <c:pt idx="4">
                  <c:v>3174.4018274249997</c:v>
                </c:pt>
                <c:pt idx="5">
                  <c:v>3219.7316947477498</c:v>
                </c:pt>
                <c:pt idx="6">
                  <c:v>3266.4214580901826</c:v>
                </c:pt>
                <c:pt idx="7">
                  <c:v>3314.511914332888</c:v>
                </c:pt>
                <c:pt idx="8">
                  <c:v>3364.0450842628743</c:v>
                </c:pt>
                <c:pt idx="9">
                  <c:v>3415.0642492907605</c:v>
                </c:pt>
                <c:pt idx="10">
                  <c:v>3467.6139892694832</c:v>
                </c:pt>
                <c:pt idx="11">
                  <c:v>3521.7402214475678</c:v>
                </c:pt>
                <c:pt idx="12">
                  <c:v>3577.4902405909952</c:v>
                </c:pt>
                <c:pt idx="13">
                  <c:v>3634.912760308725</c:v>
                </c:pt>
                <c:pt idx="14">
                  <c:v>3694.0579556179864</c:v>
                </c:pt>
                <c:pt idx="15">
                  <c:v>3754.9775067865262</c:v>
                </c:pt>
                <c:pt idx="16">
                  <c:v>3817.724644490122</c:v>
                </c:pt>
                <c:pt idx="17">
                  <c:v>3882.3541963248258</c:v>
                </c:pt>
                <c:pt idx="18">
                  <c:v>3948.9226347145704</c:v>
                </c:pt>
                <c:pt idx="19">
                  <c:v>4017.4881262560075</c:v>
                </c:pt>
                <c:pt idx="20">
                  <c:v>4088.1105825436875</c:v>
                </c:pt>
                <c:pt idx="21">
                  <c:v>4160.8517125199978</c:v>
                </c:pt>
                <c:pt idx="22">
                  <c:v>4235.7750763955983</c:v>
                </c:pt>
                <c:pt idx="23">
                  <c:v>4312.9461411874663</c:v>
                </c:pt>
                <c:pt idx="24">
                  <c:v>4392.43233792309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Hintergrundrechnung!$N$5</c:f>
              <c:strCache>
                <c:ptCount val="1"/>
                <c:pt idx="0">
                  <c:v>Scheitholz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Hintergrundrechnung!$I$6:$I$35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cat>
          <c:val>
            <c:numRef>
              <c:f>Hintergrundrechnung!$N$6:$N$35</c:f>
              <c:numCache>
                <c:formatCode>0</c:formatCode>
                <c:ptCount val="30"/>
                <c:pt idx="0">
                  <c:v>2870.7837500000001</c:v>
                </c:pt>
                <c:pt idx="1">
                  <c:v>2924.6937499999999</c:v>
                </c:pt>
                <c:pt idx="2">
                  <c:v>2980.2210500000001</c:v>
                </c:pt>
                <c:pt idx="3">
                  <c:v>3037.4141690000001</c:v>
                </c:pt>
                <c:pt idx="4">
                  <c:v>3096.3230815700003</c:v>
                </c:pt>
                <c:pt idx="5">
                  <c:v>3156.9992615171</c:v>
                </c:pt>
                <c:pt idx="6">
                  <c:v>3219.4957268626131</c:v>
                </c:pt>
                <c:pt idx="7">
                  <c:v>3283.8670861684914</c:v>
                </c:pt>
                <c:pt idx="8">
                  <c:v>3350.1695862535462</c:v>
                </c:pt>
                <c:pt idx="9">
                  <c:v>3418.4611613411525</c:v>
                </c:pt>
                <c:pt idx="10">
                  <c:v>3488.8014836813873</c:v>
                </c:pt>
                <c:pt idx="11">
                  <c:v>3561.252015691829</c:v>
                </c:pt>
                <c:pt idx="12">
                  <c:v>3635.8760636625839</c:v>
                </c:pt>
                <c:pt idx="13">
                  <c:v>3712.7388330724616</c:v>
                </c:pt>
                <c:pt idx="14">
                  <c:v>3791.9074855646354</c:v>
                </c:pt>
                <c:pt idx="15">
                  <c:v>3873.4511976315744</c:v>
                </c:pt>
                <c:pt idx="16">
                  <c:v>3957.4412210605215</c:v>
                </c:pt>
                <c:pt idx="17">
                  <c:v>4043.9509451923373</c:v>
                </c:pt>
                <c:pt idx="18">
                  <c:v>4133.0559610481068</c:v>
                </c:pt>
                <c:pt idx="19">
                  <c:v>4224.8341273795504</c:v>
                </c:pt>
                <c:pt idx="20">
                  <c:v>4319.3656387009369</c:v>
                </c:pt>
                <c:pt idx="21">
                  <c:v>4416.7330953619648</c:v>
                </c:pt>
                <c:pt idx="22">
                  <c:v>4517.0215757228234</c:v>
                </c:pt>
                <c:pt idx="23">
                  <c:v>4620.3187104945082</c:v>
                </c:pt>
                <c:pt idx="24">
                  <c:v>4726.714759309345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Hintergrundrechnung!$P$5</c:f>
              <c:strCache>
                <c:ptCount val="1"/>
                <c:pt idx="0">
                  <c:v>Nahwärme</c:v>
                </c:pt>
              </c:strCache>
            </c:strRef>
          </c:tx>
          <c:spPr>
            <a:ln w="38100"/>
          </c:spPr>
          <c:marker>
            <c:symbol val="none"/>
          </c:marker>
          <c:val>
            <c:numRef>
              <c:f>Hintergrundrechnung!$P$6:$P$35</c:f>
              <c:numCache>
                <c:formatCode>0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0320"/>
        <c:axId val="109722240"/>
      </c:lineChart>
      <c:catAx>
        <c:axId val="10972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 sz="1200"/>
                  <a:t>[Jahre]</a:t>
                </a:r>
              </a:p>
            </c:rich>
          </c:tx>
          <c:layout>
            <c:manualLayout>
              <c:xMode val="edge"/>
              <c:yMode val="edge"/>
              <c:x val="0.89439490345160588"/>
              <c:y val="0.950341207349081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9722240"/>
        <c:crosses val="autoZero"/>
        <c:auto val="1"/>
        <c:lblAlgn val="ctr"/>
        <c:lblOffset val="100"/>
        <c:noMultiLvlLbl val="0"/>
      </c:catAx>
      <c:valAx>
        <c:axId val="1097222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DE" sz="1200"/>
                  <a:t>[€/a]</a:t>
                </a:r>
              </a:p>
            </c:rich>
          </c:tx>
          <c:layout>
            <c:manualLayout>
              <c:xMode val="edge"/>
              <c:yMode val="edge"/>
              <c:x val="1.882352786178557E-2"/>
              <c:y val="8.374017814702294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97203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90161665319288509"/>
          <c:y val="0.11115547564428462"/>
          <c:w val="9.4128045767307503E-2"/>
          <c:h val="0.81078662357619646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de-DE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19050">
      <a:solidFill>
        <a:schemeClr val="accent3">
          <a:lumMod val="50000"/>
        </a:schemeClr>
      </a:solidFill>
    </a:ln>
  </c:sp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Hintergrundrechnung!$A$1" lockText="1" noThreeD="1"/>
</file>

<file path=xl/ctrlProps/ctrlProp10.xml><?xml version="1.0" encoding="utf-8"?>
<formControlPr xmlns="http://schemas.microsoft.com/office/spreadsheetml/2009/9/main" objectType="CheckBox" checked="Checked" fmlaLink="Hintergrundrechnung!$N$4" lockText="1" noThreeD="1"/>
</file>

<file path=xl/ctrlProps/ctrlProp11.xml><?xml version="1.0" encoding="utf-8"?>
<formControlPr xmlns="http://schemas.microsoft.com/office/spreadsheetml/2009/9/main" objectType="CheckBox" checked="Checked" fmlaLink="Hintergrundrechnung!$L$2" lockText="1" noThreeD="1"/>
</file>

<file path=xl/ctrlProps/ctrlProp12.xml><?xml version="1.0" encoding="utf-8"?>
<formControlPr xmlns="http://schemas.microsoft.com/office/spreadsheetml/2009/9/main" objectType="CheckBox" checked="Checked" fmlaLink="Hintergrundrechnung!$K$2" lockText="1" noThreeD="1"/>
</file>

<file path=xl/ctrlProps/ctrlProp13.xml><?xml version="1.0" encoding="utf-8"?>
<formControlPr xmlns="http://schemas.microsoft.com/office/spreadsheetml/2009/9/main" objectType="CheckBox" checked="Checked" fmlaLink="Hintergrundrechnung!$M$2" lockText="1" noThreeD="1"/>
</file>

<file path=xl/ctrlProps/ctrlProp14.xml><?xml version="1.0" encoding="utf-8"?>
<formControlPr xmlns="http://schemas.microsoft.com/office/spreadsheetml/2009/9/main" objectType="CheckBox" fmlaLink="Hintergrundrechnung!$P$4" lockText="1" noThreeD="1"/>
</file>

<file path=xl/ctrlProps/ctrlProp2.xml><?xml version="1.0" encoding="utf-8"?>
<formControlPr xmlns="http://schemas.microsoft.com/office/spreadsheetml/2009/9/main" objectType="CheckBox" checked="Checked" fmlaLink="Hintergrundrechnung!$D$1" lockText="1" noThreeD="1"/>
</file>

<file path=xl/ctrlProps/ctrlProp3.xml><?xml version="1.0" encoding="utf-8"?>
<formControlPr xmlns="http://schemas.microsoft.com/office/spreadsheetml/2009/9/main" objectType="Radio" checked="Checked" firstButton="1" fmlaLink="Hintergrundrechnung!$C$40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CheckBox" checked="Checked" fmlaLink="Hintergrundrechnung!$J$4" lockText="1" noThreeD="1"/>
</file>

<file path=xl/ctrlProps/ctrlProp6.xml><?xml version="1.0" encoding="utf-8"?>
<formControlPr xmlns="http://schemas.microsoft.com/office/spreadsheetml/2009/9/main" objectType="CheckBox" fmlaLink="Hintergrundrechnung!$L$4" lockText="1" noThreeD="1"/>
</file>

<file path=xl/ctrlProps/ctrlProp7.xml><?xml version="1.0" encoding="utf-8"?>
<formControlPr xmlns="http://schemas.microsoft.com/office/spreadsheetml/2009/9/main" objectType="CheckBox" checked="Checked" fmlaLink="Hintergrundrechnung!$O$4" lockText="1" noThreeD="1"/>
</file>

<file path=xl/ctrlProps/ctrlProp8.xml><?xml version="1.0" encoding="utf-8"?>
<formControlPr xmlns="http://schemas.microsoft.com/office/spreadsheetml/2009/9/main" objectType="CheckBox" checked="Checked" fmlaLink="Hintergrundrechnung!$K$4" lockText="1" noThreeD="1"/>
</file>

<file path=xl/ctrlProps/ctrlProp9.xml><?xml version="1.0" encoding="utf-8"?>
<formControlPr xmlns="http://schemas.microsoft.com/office/spreadsheetml/2009/9/main" objectType="CheckBox" checked="Checked" fmlaLink="Hintergrundrechnung!$M$4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</xdr:colOff>
      <xdr:row>32</xdr:row>
      <xdr:rowOff>38100</xdr:rowOff>
    </xdr:from>
    <xdr:to>
      <xdr:col>9</xdr:col>
      <xdr:colOff>47625</xdr:colOff>
      <xdr:row>37</xdr:row>
      <xdr:rowOff>114300</xdr:rowOff>
    </xdr:to>
    <xdr:pic>
      <xdr:nvPicPr>
        <xdr:cNvPr id="29" name="Grafik 28" descr="Bildergebnis für energieverbrauchskennwer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" t="-1187" r="-1095" b="66850"/>
        <a:stretch/>
      </xdr:blipFill>
      <xdr:spPr bwMode="auto">
        <a:xfrm>
          <a:off x="3533774" y="5200650"/>
          <a:ext cx="736282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523629</xdr:colOff>
      <xdr:row>0</xdr:row>
      <xdr:rowOff>178669</xdr:rowOff>
    </xdr:from>
    <xdr:to>
      <xdr:col>0</xdr:col>
      <xdr:colOff>1707313</xdr:colOff>
      <xdr:row>7</xdr:row>
      <xdr:rowOff>292039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29" y="178669"/>
          <a:ext cx="1183684" cy="14432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1419225</xdr:colOff>
          <xdr:row>23</xdr:row>
          <xdr:rowOff>9525</xdr:rowOff>
        </xdr:from>
        <xdr:to>
          <xdr:col>0</xdr:col>
          <xdr:colOff>1724025</xdr:colOff>
          <xdr:row>24</xdr:row>
          <xdr:rowOff>38100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17971</xdr:colOff>
      <xdr:row>0</xdr:row>
      <xdr:rowOff>44929</xdr:rowOff>
    </xdr:from>
    <xdr:to>
      <xdr:col>5</xdr:col>
      <xdr:colOff>80873</xdr:colOff>
      <xdr:row>2</xdr:row>
      <xdr:rowOff>62900</xdr:rowOff>
    </xdr:to>
    <xdr:sp macro="" textlink="">
      <xdr:nvSpPr>
        <xdr:cNvPr id="11" name="Abgerundete rechteckige Legende 10"/>
        <xdr:cNvSpPr/>
      </xdr:nvSpPr>
      <xdr:spPr>
        <a:xfrm>
          <a:off x="5427452" y="44929"/>
          <a:ext cx="1204105" cy="404363"/>
        </a:xfrm>
        <a:prstGeom prst="wedgeRoundRectCallout">
          <a:avLst>
            <a:gd name="adj1" fmla="val -49254"/>
            <a:gd name="adj2" fmla="val 84722"/>
            <a:gd name="adj3" fmla="val 16667"/>
          </a:avLst>
        </a:prstGeom>
        <a:noFill/>
        <a:ln w="19050">
          <a:solidFill>
            <a:srgbClr val="ABDB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1038225</xdr:colOff>
      <xdr:row>0</xdr:row>
      <xdr:rowOff>9525</xdr:rowOff>
    </xdr:from>
    <xdr:to>
      <xdr:col>5</xdr:col>
      <xdr:colOff>112683</xdr:colOff>
      <xdr:row>3</xdr:row>
      <xdr:rowOff>9526</xdr:rowOff>
    </xdr:to>
    <xdr:sp macro="" textlink="">
      <xdr:nvSpPr>
        <xdr:cNvPr id="12" name="Textfeld 11"/>
        <xdr:cNvSpPr txBox="1"/>
      </xdr:nvSpPr>
      <xdr:spPr>
        <a:xfrm>
          <a:off x="5534025" y="9525"/>
          <a:ext cx="1312833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/>
            <a:t>Bitte</a:t>
          </a:r>
          <a:r>
            <a:rPr lang="de-DE" sz="800" baseline="0"/>
            <a:t> wählen Sie die Zelle aus um Ihren aktuellen Energieträger auszuwählen</a:t>
          </a:r>
        </a:p>
        <a:p>
          <a:endParaRPr lang="de-DE" sz="800"/>
        </a:p>
      </xdr:txBody>
    </xdr:sp>
    <xdr:clientData/>
  </xdr:twoCellAnchor>
  <xdr:twoCellAnchor>
    <xdr:from>
      <xdr:col>4</xdr:col>
      <xdr:colOff>188703</xdr:colOff>
      <xdr:row>3</xdr:row>
      <xdr:rowOff>62901</xdr:rowOff>
    </xdr:from>
    <xdr:to>
      <xdr:col>4</xdr:col>
      <xdr:colOff>377406</xdr:colOff>
      <xdr:row>3</xdr:row>
      <xdr:rowOff>143774</xdr:rowOff>
    </xdr:to>
    <xdr:sp macro="" textlink="">
      <xdr:nvSpPr>
        <xdr:cNvPr id="13" name="Pfeil nach rechts 12"/>
        <xdr:cNvSpPr/>
      </xdr:nvSpPr>
      <xdr:spPr>
        <a:xfrm>
          <a:off x="5598184" y="637995"/>
          <a:ext cx="188703" cy="80873"/>
        </a:xfrm>
        <a:prstGeom prst="rightArrow">
          <a:avLst/>
        </a:prstGeom>
        <a:solidFill>
          <a:srgbClr val="ABDB77"/>
        </a:solidFill>
        <a:ln>
          <a:solidFill>
            <a:srgbClr val="ABDB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1419225</xdr:colOff>
          <xdr:row>23</xdr:row>
          <xdr:rowOff>180975</xdr:rowOff>
        </xdr:from>
        <xdr:to>
          <xdr:col>0</xdr:col>
          <xdr:colOff>1724025</xdr:colOff>
          <xdr:row>25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2057399</xdr:colOff>
      <xdr:row>38</xdr:row>
      <xdr:rowOff>66676</xdr:rowOff>
    </xdr:from>
    <xdr:to>
      <xdr:col>10</xdr:col>
      <xdr:colOff>800099</xdr:colOff>
      <xdr:row>43</xdr:row>
      <xdr:rowOff>47625</xdr:rowOff>
    </xdr:to>
    <xdr:sp macro="" textlink="">
      <xdr:nvSpPr>
        <xdr:cNvPr id="2" name="Textfeld 1"/>
        <xdr:cNvSpPr txBox="1"/>
      </xdr:nvSpPr>
      <xdr:spPr>
        <a:xfrm>
          <a:off x="2057399" y="6372226"/>
          <a:ext cx="10582275" cy="9334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50"/>
            <a:t>Alle in dem hier vorliegenden Berechnungstool bereitgestellten Informationen wurden nach bestem Wissen und Gewissen</a:t>
          </a:r>
          <a:r>
            <a:rPr lang="de-DE" sz="1050" baseline="0"/>
            <a:t> erarbeitet und geprüft. </a:t>
          </a:r>
        </a:p>
        <a:p>
          <a:r>
            <a:rPr lang="de-DE" sz="1050" baseline="0"/>
            <a:t>Es kann jedoch keine Gewähr für die Aktualität, Richtigkeit und Vollständigkeit der bereitgestellten Informationen übernommen werden.</a:t>
          </a:r>
        </a:p>
        <a:p>
          <a:endParaRPr lang="de-DE" sz="1050"/>
        </a:p>
        <a:p>
          <a:r>
            <a:rPr lang="de-DE" sz="1050"/>
            <a:t>Weitergabe sowie Vervielfältigung dieses Dokuments, Verwertung und Mitteilung seines Inhalts sind verboten, soweit nicht ausdrücklich gestattet. Zuwiderhandlungen verpflichten zu Schadenersatz. Alle Rechte für den Fall der Patent-, Gebrauchsmuster- oder Designeintragung vorbehalten.</a:t>
          </a:r>
          <a:endParaRPr lang="de-DE" sz="105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19050</xdr:rowOff>
        </xdr:from>
        <xdr:to>
          <xdr:col>8</xdr:col>
          <xdr:colOff>371475</xdr:colOff>
          <xdr:row>24</xdr:row>
          <xdr:rowOff>19050</xdr:rowOff>
        </xdr:to>
        <xdr:sp macro="" textlink=""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Luft - Wärmepumpe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19050</xdr:rowOff>
        </xdr:from>
        <xdr:to>
          <xdr:col>8</xdr:col>
          <xdr:colOff>371475</xdr:colOff>
          <xdr:row>25</xdr:row>
          <xdr:rowOff>19050</xdr:rowOff>
        </xdr:to>
        <xdr:sp macro="" textlink="">
          <xdr:nvSpPr>
            <xdr:cNvPr id="1055" name="Option 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Sonde - Wärmepumpe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6</xdr:col>
      <xdr:colOff>124561</xdr:colOff>
      <xdr:row>21</xdr:row>
      <xdr:rowOff>14645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581922</xdr:colOff>
      <xdr:row>2</xdr:row>
      <xdr:rowOff>539</xdr:rowOff>
    </xdr:from>
    <xdr:to>
      <xdr:col>14</xdr:col>
      <xdr:colOff>805814</xdr:colOff>
      <xdr:row>21</xdr:row>
      <xdr:rowOff>15184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124725</xdr:colOff>
      <xdr:row>2</xdr:row>
      <xdr:rowOff>2515</xdr:rowOff>
    </xdr:from>
    <xdr:to>
      <xdr:col>10</xdr:col>
      <xdr:colOff>586380</xdr:colOff>
      <xdr:row>21</xdr:row>
      <xdr:rowOff>11815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1079</xdr:colOff>
      <xdr:row>20</xdr:row>
      <xdr:rowOff>184374</xdr:rowOff>
    </xdr:from>
    <xdr:to>
      <xdr:col>6</xdr:col>
      <xdr:colOff>124374</xdr:colOff>
      <xdr:row>32</xdr:row>
      <xdr:rowOff>78143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124904</xdr:colOff>
      <xdr:row>20</xdr:row>
      <xdr:rowOff>184687</xdr:rowOff>
    </xdr:from>
    <xdr:to>
      <xdr:col>10</xdr:col>
      <xdr:colOff>595574</xdr:colOff>
      <xdr:row>32</xdr:row>
      <xdr:rowOff>78456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591629</xdr:colOff>
      <xdr:row>20</xdr:row>
      <xdr:rowOff>180404</xdr:rowOff>
    </xdr:from>
    <xdr:to>
      <xdr:col>14</xdr:col>
      <xdr:colOff>808829</xdr:colOff>
      <xdr:row>32</xdr:row>
      <xdr:rowOff>76004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2759</xdr:colOff>
      <xdr:row>0</xdr:row>
      <xdr:rowOff>189114</xdr:rowOff>
    </xdr:from>
    <xdr:to>
      <xdr:col>18</xdr:col>
      <xdr:colOff>1</xdr:colOff>
      <xdr:row>40</xdr:row>
      <xdr:rowOff>179294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600075</xdr:colOff>
          <xdr:row>15</xdr:row>
          <xdr:rowOff>133350</xdr:rowOff>
        </xdr:from>
        <xdr:to>
          <xdr:col>16</xdr:col>
          <xdr:colOff>866775</xdr:colOff>
          <xdr:row>17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590550</xdr:colOff>
          <xdr:row>6</xdr:row>
          <xdr:rowOff>133350</xdr:rowOff>
        </xdr:from>
        <xdr:to>
          <xdr:col>16</xdr:col>
          <xdr:colOff>838200</xdr:colOff>
          <xdr:row>7</xdr:row>
          <xdr:rowOff>142875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581025</xdr:colOff>
          <xdr:row>11</xdr:row>
          <xdr:rowOff>28575</xdr:rowOff>
        </xdr:from>
        <xdr:to>
          <xdr:col>16</xdr:col>
          <xdr:colOff>809625</xdr:colOff>
          <xdr:row>12</xdr:row>
          <xdr:rowOff>85725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590550</xdr:colOff>
          <xdr:row>20</xdr:row>
          <xdr:rowOff>76200</xdr:rowOff>
        </xdr:from>
        <xdr:to>
          <xdr:col>16</xdr:col>
          <xdr:colOff>857250</xdr:colOff>
          <xdr:row>21</xdr:row>
          <xdr:rowOff>123825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600075</xdr:colOff>
          <xdr:row>25</xdr:row>
          <xdr:rowOff>9525</xdr:rowOff>
        </xdr:from>
        <xdr:to>
          <xdr:col>16</xdr:col>
          <xdr:colOff>809625</xdr:colOff>
          <xdr:row>26</xdr:row>
          <xdr:rowOff>47625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590550</xdr:colOff>
          <xdr:row>29</xdr:row>
          <xdr:rowOff>142875</xdr:rowOff>
        </xdr:from>
        <xdr:to>
          <xdr:col>16</xdr:col>
          <xdr:colOff>809625</xdr:colOff>
          <xdr:row>30</xdr:row>
          <xdr:rowOff>171450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857250</xdr:colOff>
          <xdr:row>3</xdr:row>
          <xdr:rowOff>104775</xdr:rowOff>
        </xdr:from>
        <xdr:to>
          <xdr:col>9</xdr:col>
          <xdr:colOff>114300</xdr:colOff>
          <xdr:row>4</xdr:row>
          <xdr:rowOff>161925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742950</xdr:colOff>
          <xdr:row>3</xdr:row>
          <xdr:rowOff>133350</xdr:rowOff>
        </xdr:from>
        <xdr:to>
          <xdr:col>6</xdr:col>
          <xdr:colOff>981075</xdr:colOff>
          <xdr:row>4</xdr:row>
          <xdr:rowOff>171450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847725</xdr:colOff>
          <xdr:row>3</xdr:row>
          <xdr:rowOff>133350</xdr:rowOff>
        </xdr:from>
        <xdr:to>
          <xdr:col>11</xdr:col>
          <xdr:colOff>104775</xdr:colOff>
          <xdr:row>4</xdr:row>
          <xdr:rowOff>161925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600075</xdr:colOff>
          <xdr:row>34</xdr:row>
          <xdr:rowOff>76200</xdr:rowOff>
        </xdr:from>
        <xdr:to>
          <xdr:col>16</xdr:col>
          <xdr:colOff>828675</xdr:colOff>
          <xdr:row>35</xdr:row>
          <xdr:rowOff>104775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49</xdr:row>
      <xdr:rowOff>28575</xdr:rowOff>
    </xdr:from>
    <xdr:to>
      <xdr:col>6</xdr:col>
      <xdr:colOff>771525</xdr:colOff>
      <xdr:row>50</xdr:row>
      <xdr:rowOff>161925</xdr:rowOff>
    </xdr:to>
    <xdr:sp macro="" textlink="">
      <xdr:nvSpPr>
        <xdr:cNvPr id="2" name="Textfeld 1"/>
        <xdr:cNvSpPr txBox="1"/>
      </xdr:nvSpPr>
      <xdr:spPr>
        <a:xfrm>
          <a:off x="4429125" y="9382125"/>
          <a:ext cx="2381250" cy="323850"/>
        </a:xfrm>
        <a:prstGeom prst="rect">
          <a:avLst/>
        </a:prstGeom>
        <a:solidFill>
          <a:srgbClr val="FFFF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Wirkungsgrade der jeweiligen</a:t>
          </a:r>
          <a:r>
            <a:rPr lang="de-DE" sz="1100" baseline="0"/>
            <a:t> Anlage</a:t>
          </a:r>
          <a:endParaRPr lang="de-DE" sz="1100"/>
        </a:p>
      </xdr:txBody>
    </xdr:sp>
    <xdr:clientData/>
  </xdr:twoCellAnchor>
  <xdr:twoCellAnchor>
    <xdr:from>
      <xdr:col>4</xdr:col>
      <xdr:colOff>447676</xdr:colOff>
      <xdr:row>51</xdr:row>
      <xdr:rowOff>76201</xdr:rowOff>
    </xdr:from>
    <xdr:to>
      <xdr:col>6</xdr:col>
      <xdr:colOff>762001</xdr:colOff>
      <xdr:row>53</xdr:row>
      <xdr:rowOff>1</xdr:rowOff>
    </xdr:to>
    <xdr:sp macro="" textlink="">
      <xdr:nvSpPr>
        <xdr:cNvPr id="3" name="Textfeld 2"/>
        <xdr:cNvSpPr txBox="1"/>
      </xdr:nvSpPr>
      <xdr:spPr>
        <a:xfrm>
          <a:off x="4419601" y="9810751"/>
          <a:ext cx="2381250" cy="304800"/>
        </a:xfrm>
        <a:prstGeom prst="rect">
          <a:avLst/>
        </a:prstGeom>
        <a:solidFill>
          <a:schemeClr val="accent6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Energiedichte der Energieträger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ctrlProp" Target="../ctrlProps/ctrlProp6.xml"/><Relationship Id="rId10" Type="http://schemas.openxmlformats.org/officeDocument/2006/relationships/ctrlProp" Target="../ctrlProps/ctrlProp11.xml"/><Relationship Id="rId4" Type="http://schemas.openxmlformats.org/officeDocument/2006/relationships/ctrlProp" Target="../ctrlProps/ctrlProp5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F6C30A"/>
    <pageSetUpPr autoPageBreaks="0"/>
  </sheetPr>
  <dimension ref="A1:N39"/>
  <sheetViews>
    <sheetView showGridLines="0" tabSelected="1" zoomScaleNormal="100" workbookViewId="0">
      <selection activeCell="A51" sqref="A51"/>
    </sheetView>
  </sheetViews>
  <sheetFormatPr baseColWidth="10" defaultRowHeight="15" outlineLevelRow="1" x14ac:dyDescent="0.2"/>
  <cols>
    <col min="1" max="1" width="29.21875" customWidth="1"/>
    <col min="2" max="2" width="11.6640625" customWidth="1"/>
    <col min="3" max="3" width="11.5546875" customWidth="1"/>
    <col min="4" max="4" width="12.77734375" customWidth="1"/>
    <col min="5" max="5" width="13.33203125" customWidth="1"/>
    <col min="8" max="8" width="13.33203125" customWidth="1"/>
    <col min="9" max="9" width="11.5546875" customWidth="1"/>
    <col min="11" max="11" width="13.33203125" customWidth="1"/>
  </cols>
  <sheetData>
    <row r="1" spans="1:14" ht="15.75" x14ac:dyDescent="0.25">
      <c r="K1" s="122" t="s">
        <v>78</v>
      </c>
      <c r="L1" s="123"/>
    </row>
    <row r="2" spans="1:14" x14ac:dyDescent="0.2">
      <c r="K2" s="108" t="s">
        <v>29</v>
      </c>
      <c r="L2" s="109"/>
    </row>
    <row r="3" spans="1:14" x14ac:dyDescent="0.2">
      <c r="C3" s="37" t="s">
        <v>36</v>
      </c>
      <c r="K3" s="110" t="s">
        <v>24</v>
      </c>
      <c r="L3" s="115"/>
    </row>
    <row r="4" spans="1:14" x14ac:dyDescent="0.2">
      <c r="B4" s="18" t="s">
        <v>15</v>
      </c>
      <c r="C4" s="40">
        <v>2500</v>
      </c>
      <c r="D4" s="63" t="s">
        <v>54</v>
      </c>
      <c r="E4" s="6" t="s">
        <v>53</v>
      </c>
      <c r="F4" s="39">
        <f>C4*Hintergrundrechnung!C56*Hintergrundrechnung!D56</f>
        <v>22500</v>
      </c>
      <c r="G4" s="38" t="s">
        <v>6</v>
      </c>
      <c r="I4" t="str">
        <f>""</f>
        <v/>
      </c>
      <c r="K4" s="111" t="s">
        <v>25</v>
      </c>
      <c r="L4" s="112"/>
      <c r="M4" t="str">
        <f>""</f>
        <v/>
      </c>
    </row>
    <row r="5" spans="1:14" x14ac:dyDescent="0.2">
      <c r="B5" s="31" t="s">
        <v>16</v>
      </c>
      <c r="C5" s="32">
        <v>25</v>
      </c>
      <c r="D5" s="13" t="s">
        <v>10</v>
      </c>
      <c r="K5" s="113" t="s">
        <v>37</v>
      </c>
      <c r="L5" s="116" t="s">
        <v>35</v>
      </c>
    </row>
    <row r="6" spans="1:14" x14ac:dyDescent="0.2">
      <c r="B6" s="33" t="s">
        <v>52</v>
      </c>
      <c r="C6" s="35">
        <v>160</v>
      </c>
      <c r="D6" s="36" t="s">
        <v>51</v>
      </c>
      <c r="K6" s="117" t="s">
        <v>34</v>
      </c>
      <c r="L6" s="114" t="s">
        <v>33</v>
      </c>
      <c r="M6" t="str">
        <f>""</f>
        <v/>
      </c>
    </row>
    <row r="7" spans="1:14" x14ac:dyDescent="0.2">
      <c r="J7" s="1"/>
      <c r="K7" s="90"/>
      <c r="L7" s="9"/>
      <c r="M7" s="9"/>
      <c r="N7" s="9"/>
    </row>
    <row r="8" spans="1:14" ht="30.75" customHeight="1" x14ac:dyDescent="0.2">
      <c r="B8" s="17" t="s">
        <v>4</v>
      </c>
      <c r="C8" s="19" t="s">
        <v>1</v>
      </c>
      <c r="D8" s="19" t="s">
        <v>0</v>
      </c>
      <c r="E8" s="19" t="s">
        <v>3</v>
      </c>
      <c r="F8" s="19" t="s">
        <v>28</v>
      </c>
      <c r="G8" s="19" t="s">
        <v>2</v>
      </c>
      <c r="H8" s="19" t="s">
        <v>14</v>
      </c>
      <c r="I8" s="19" t="s">
        <v>49</v>
      </c>
      <c r="J8" s="29"/>
      <c r="K8" s="1"/>
      <c r="M8" s="9"/>
      <c r="N8" s="9"/>
    </row>
    <row r="9" spans="1:14" ht="15.75" hidden="1" customHeight="1" outlineLevel="1" x14ac:dyDescent="0.2">
      <c r="A9" s="23" t="s">
        <v>21</v>
      </c>
      <c r="B9" s="12" t="s">
        <v>20</v>
      </c>
      <c r="C9" s="77">
        <v>6.1400000000000003E-2</v>
      </c>
      <c r="D9" s="77">
        <v>6.2399999999999997E-2</v>
      </c>
      <c r="E9" s="77">
        <v>0.2601</v>
      </c>
      <c r="F9" s="77">
        <v>4.6539999999999998E-2</v>
      </c>
      <c r="G9" s="77">
        <v>5.9900000000000002E-2</v>
      </c>
      <c r="H9" s="77">
        <v>0.20749999999999999</v>
      </c>
      <c r="I9" s="78">
        <v>9.1700000000000004E-2</v>
      </c>
      <c r="J9" s="81" t="s">
        <v>33</v>
      </c>
      <c r="K9" s="81"/>
    </row>
    <row r="10" spans="1:14" ht="15.75" hidden="1" customHeight="1" outlineLevel="1" x14ac:dyDescent="0.2">
      <c r="A10" s="24" t="s">
        <v>19</v>
      </c>
      <c r="B10" s="13" t="s">
        <v>5</v>
      </c>
      <c r="C10" s="22">
        <v>0.9</v>
      </c>
      <c r="D10" s="22">
        <v>0.9</v>
      </c>
      <c r="E10" s="22">
        <v>1</v>
      </c>
      <c r="F10" s="22">
        <v>0.78</v>
      </c>
      <c r="G10" s="22">
        <v>0.75</v>
      </c>
      <c r="H10" s="22">
        <f>IF(Hintergrundrechnung!C40=2,3.3,2.6)</f>
        <v>2.6</v>
      </c>
      <c r="I10" s="21">
        <v>0.97</v>
      </c>
      <c r="J10" s="91" t="s">
        <v>29</v>
      </c>
      <c r="K10" s="91"/>
    </row>
    <row r="11" spans="1:14" ht="15.75" hidden="1" customHeight="1" outlineLevel="1" x14ac:dyDescent="0.2">
      <c r="A11" s="49" t="s">
        <v>18</v>
      </c>
      <c r="B11" s="13" t="s">
        <v>5</v>
      </c>
      <c r="C11" s="20">
        <v>0.05</v>
      </c>
      <c r="D11" s="20">
        <v>0.03</v>
      </c>
      <c r="E11" s="20">
        <v>0.03</v>
      </c>
      <c r="F11" s="20">
        <v>0.03</v>
      </c>
      <c r="G11" s="20">
        <v>0.03</v>
      </c>
      <c r="H11" s="20">
        <v>0.04</v>
      </c>
      <c r="I11" s="76">
        <v>0.03</v>
      </c>
      <c r="J11" s="92" t="s">
        <v>24</v>
      </c>
      <c r="K11" s="92"/>
    </row>
    <row r="12" spans="1:14" ht="20.25" customHeight="1" collapsed="1" x14ac:dyDescent="0.2">
      <c r="A12" s="74" t="s">
        <v>61</v>
      </c>
      <c r="B12" s="14" t="s">
        <v>13</v>
      </c>
      <c r="C12" s="71">
        <f>Hintergrundrechnung!Z73</f>
        <v>2930.4438674244434</v>
      </c>
      <c r="D12" s="71">
        <f>Hintergrundrechnung!AA73</f>
        <v>2275.058093680766</v>
      </c>
      <c r="E12" s="71">
        <f>Hintergrundrechnung!AB73</f>
        <v>8534.7491850918377</v>
      </c>
      <c r="F12" s="71">
        <f>Hintergrundrechnung!AC73</f>
        <v>1957.8624940810448</v>
      </c>
      <c r="G12" s="71">
        <f>Hintergrundrechnung!AD73</f>
        <v>2620.6919194514985</v>
      </c>
      <c r="H12" s="71">
        <f>Hintergrundrechnung!AE73</f>
        <v>2991.2974510122667</v>
      </c>
      <c r="I12" s="71">
        <f>Hintergrundrechnung!AF73</f>
        <v>3102.0444169883967</v>
      </c>
      <c r="J12" s="93"/>
      <c r="K12" s="1"/>
    </row>
    <row r="13" spans="1:14" ht="15.75" hidden="1" customHeight="1" outlineLevel="1" x14ac:dyDescent="0.35">
      <c r="A13" s="25" t="s">
        <v>39</v>
      </c>
      <c r="B13" s="13" t="s">
        <v>45</v>
      </c>
      <c r="C13" s="50">
        <v>0.01</v>
      </c>
      <c r="D13" s="50">
        <v>0.01</v>
      </c>
      <c r="E13" s="79">
        <v>0</v>
      </c>
      <c r="F13" s="50">
        <v>2.5000000000000001E-2</v>
      </c>
      <c r="G13" s="50">
        <v>1.4999999999999999E-2</v>
      </c>
      <c r="H13" s="50">
        <v>0</v>
      </c>
      <c r="I13" s="51">
        <v>0.25</v>
      </c>
      <c r="J13" s="80" t="s">
        <v>29</v>
      </c>
      <c r="K13" s="80"/>
    </row>
    <row r="14" spans="1:14" ht="15.75" hidden="1" customHeight="1" outlineLevel="1" x14ac:dyDescent="0.35">
      <c r="A14" s="25" t="s">
        <v>12</v>
      </c>
      <c r="B14" s="13" t="s">
        <v>46</v>
      </c>
      <c r="C14" s="50">
        <v>1.4999999999999999E-2</v>
      </c>
      <c r="D14" s="50">
        <v>1.4999999999999999E-2</v>
      </c>
      <c r="E14" s="79">
        <v>0</v>
      </c>
      <c r="F14" s="50">
        <v>0.03</v>
      </c>
      <c r="G14" s="50">
        <v>2.5000000000000001E-2</v>
      </c>
      <c r="H14" s="50">
        <v>1.4999999999999999E-2</v>
      </c>
      <c r="I14" s="51">
        <v>0.01</v>
      </c>
      <c r="J14" s="80" t="s">
        <v>29</v>
      </c>
      <c r="K14" s="80"/>
    </row>
    <row r="15" spans="1:14" ht="16.5" hidden="1" customHeight="1" outlineLevel="1" x14ac:dyDescent="0.35">
      <c r="A15" s="25" t="s">
        <v>22</v>
      </c>
      <c r="B15" s="13" t="s">
        <v>46</v>
      </c>
      <c r="C15" s="50">
        <v>0.02</v>
      </c>
      <c r="D15" s="50">
        <v>1.4999999999999999E-2</v>
      </c>
      <c r="E15" s="79">
        <v>0</v>
      </c>
      <c r="F15" s="50">
        <v>0.03</v>
      </c>
      <c r="G15" s="50">
        <v>0.02</v>
      </c>
      <c r="H15" s="50">
        <v>0.01</v>
      </c>
      <c r="I15" s="51">
        <v>0.02</v>
      </c>
      <c r="J15" s="80" t="s">
        <v>29</v>
      </c>
      <c r="K15" s="80"/>
    </row>
    <row r="16" spans="1:14" ht="21" customHeight="1" collapsed="1" x14ac:dyDescent="0.2">
      <c r="A16" s="26" t="s">
        <v>62</v>
      </c>
      <c r="B16" s="15" t="s">
        <v>13</v>
      </c>
      <c r="C16" s="52">
        <f>(C13*$F$4*$E$9)+(C14*C19)+(C15*C19)</f>
        <v>425.74250000000001</v>
      </c>
      <c r="D16" s="52">
        <f t="shared" ref="D16:I16" si="0">(D13*$F$4*$E$9)+(D14*(D17-D18))+(D15*(D17-D18))</f>
        <v>384.74249999999995</v>
      </c>
      <c r="E16" s="52">
        <f t="shared" si="0"/>
        <v>0</v>
      </c>
      <c r="F16" s="52">
        <f t="shared" si="0"/>
        <v>1056.5662499999999</v>
      </c>
      <c r="G16" s="52">
        <f t="shared" si="0"/>
        <v>609.78375000000005</v>
      </c>
      <c r="H16" s="52">
        <f t="shared" si="0"/>
        <v>455.32499999999999</v>
      </c>
      <c r="I16" s="52">
        <f t="shared" si="0"/>
        <v>1484.0625</v>
      </c>
      <c r="J16" s="1"/>
      <c r="K16" s="1"/>
    </row>
    <row r="17" spans="1:11" ht="15.75" hidden="1" outlineLevel="1" x14ac:dyDescent="0.2">
      <c r="A17" s="25" t="s">
        <v>7</v>
      </c>
      <c r="B17" s="13" t="s">
        <v>8</v>
      </c>
      <c r="C17" s="53">
        <v>10492</v>
      </c>
      <c r="D17" s="53">
        <v>10874</v>
      </c>
      <c r="E17" s="54">
        <f>(35*F4*0.3)/(F4/C6)</f>
        <v>1680</v>
      </c>
      <c r="F17" s="53">
        <v>19971</v>
      </c>
      <c r="G17" s="55">
        <v>14600</v>
      </c>
      <c r="H17" s="53">
        <f>IF(Hintergrundrechnung!C40=2,31431,20613)</f>
        <v>20613</v>
      </c>
      <c r="I17" s="56">
        <v>1000</v>
      </c>
      <c r="J17" s="1"/>
      <c r="K17" s="1"/>
    </row>
    <row r="18" spans="1:11" ht="15.75" hidden="1" outlineLevel="1" x14ac:dyDescent="0.2">
      <c r="A18" s="25" t="s">
        <v>9</v>
      </c>
      <c r="B18" s="13" t="s">
        <v>8</v>
      </c>
      <c r="C18" s="53"/>
      <c r="D18" s="53"/>
      <c r="E18" s="53">
        <v>0</v>
      </c>
      <c r="F18" s="53">
        <v>4800</v>
      </c>
      <c r="G18" s="57">
        <v>3000</v>
      </c>
      <c r="H18" s="53">
        <f>IF(Hintergrundrechnung!C40=2,6000,2400)</f>
        <v>2400</v>
      </c>
      <c r="I18" s="56">
        <v>300</v>
      </c>
      <c r="J18" s="10"/>
      <c r="K18" s="1"/>
    </row>
    <row r="19" spans="1:11" ht="21" customHeight="1" collapsed="1" x14ac:dyDescent="0.2">
      <c r="A19" s="27" t="s">
        <v>63</v>
      </c>
      <c r="B19" s="14" t="s">
        <v>8</v>
      </c>
      <c r="C19" s="58">
        <f>C17-C18</f>
        <v>10492</v>
      </c>
      <c r="D19" s="58">
        <f t="shared" ref="D19:I19" si="1">D17-D18</f>
        <v>10874</v>
      </c>
      <c r="E19" s="58">
        <f t="shared" si="1"/>
        <v>1680</v>
      </c>
      <c r="F19" s="58">
        <f t="shared" si="1"/>
        <v>15171</v>
      </c>
      <c r="G19" s="58">
        <f t="shared" si="1"/>
        <v>11600</v>
      </c>
      <c r="H19" s="58">
        <f t="shared" si="1"/>
        <v>18213</v>
      </c>
      <c r="I19" s="58">
        <f t="shared" si="1"/>
        <v>700</v>
      </c>
      <c r="J19" s="1"/>
      <c r="K19" s="1"/>
    </row>
    <row r="20" spans="1:11" ht="15.75" hidden="1" customHeight="1" outlineLevel="1" x14ac:dyDescent="0.2">
      <c r="A20" s="25" t="s">
        <v>38</v>
      </c>
      <c r="B20" s="73" t="s">
        <v>47</v>
      </c>
      <c r="C20" s="53">
        <v>326</v>
      </c>
      <c r="D20" s="53">
        <v>250</v>
      </c>
      <c r="E20" s="59">
        <v>523</v>
      </c>
      <c r="F20" s="53">
        <v>29</v>
      </c>
      <c r="G20" s="53">
        <v>25</v>
      </c>
      <c r="H20" s="59">
        <f>IF(Hintergrundrechnung!C40=2,175,190)</f>
        <v>190</v>
      </c>
      <c r="I20" s="60">
        <v>298</v>
      </c>
      <c r="J20" s="1"/>
      <c r="K20" s="1"/>
    </row>
    <row r="21" spans="1:11" ht="21" customHeight="1" collapsed="1" x14ac:dyDescent="0.35">
      <c r="A21" s="28" t="s">
        <v>27</v>
      </c>
      <c r="B21" s="16" t="s">
        <v>75</v>
      </c>
      <c r="C21" s="61">
        <f t="shared" ref="C21:I21" si="2">C23/$F$4</f>
        <v>0.16781628299664195</v>
      </c>
      <c r="D21" s="61">
        <f t="shared" si="2"/>
        <v>0.1375449152747007</v>
      </c>
      <c r="E21" s="61">
        <f t="shared" si="2"/>
        <v>0.38230885267074838</v>
      </c>
      <c r="F21" s="61">
        <f t="shared" si="2"/>
        <v>0.16094527751471308</v>
      </c>
      <c r="G21" s="61">
        <f t="shared" si="2"/>
        <v>0.16419891864228883</v>
      </c>
      <c r="H21" s="61">
        <f t="shared" si="2"/>
        <v>0.18556188671165622</v>
      </c>
      <c r="I21" s="61">
        <f t="shared" si="2"/>
        <v>0.2050714185328176</v>
      </c>
      <c r="J21" s="1"/>
      <c r="K21" s="1"/>
    </row>
    <row r="22" spans="1:11" ht="21" customHeight="1" x14ac:dyDescent="0.35">
      <c r="A22" s="64" t="s">
        <v>44</v>
      </c>
      <c r="B22" s="65" t="s">
        <v>48</v>
      </c>
      <c r="C22" s="66">
        <f t="shared" ref="C22:I22" si="3">C20*$F$4/1000</f>
        <v>7335</v>
      </c>
      <c r="D22" s="66">
        <f t="shared" si="3"/>
        <v>5625</v>
      </c>
      <c r="E22" s="66">
        <f t="shared" si="3"/>
        <v>11767.5</v>
      </c>
      <c r="F22" s="66">
        <f t="shared" si="3"/>
        <v>652.5</v>
      </c>
      <c r="G22" s="66">
        <f t="shared" si="3"/>
        <v>562.5</v>
      </c>
      <c r="H22" s="66">
        <f t="shared" si="3"/>
        <v>4275</v>
      </c>
      <c r="I22" s="66">
        <f t="shared" si="3"/>
        <v>6705</v>
      </c>
      <c r="J22" s="1"/>
      <c r="K22" s="1"/>
    </row>
    <row r="23" spans="1:11" ht="25.5" customHeight="1" x14ac:dyDescent="0.2">
      <c r="A23" s="67" t="s">
        <v>23</v>
      </c>
      <c r="B23" s="68" t="s">
        <v>13</v>
      </c>
      <c r="C23" s="69">
        <f>Hintergrundrechnung!R37+IF(Hintergrundrechnung!$A$1,(C19/$C$5),0)</f>
        <v>3775.8663674244435</v>
      </c>
      <c r="D23" s="69">
        <f>Hintergrundrechnung!S37+IF(Hintergrundrechnung!$A$1,(D19/$C$5),0)</f>
        <v>3094.7605936807659</v>
      </c>
      <c r="E23" s="69">
        <f>Hintergrundrechnung!T37+IF(Hintergrundrechnung!$A$1,(E19/$C$5),0)</f>
        <v>8601.9491850918384</v>
      </c>
      <c r="F23" s="69">
        <f>Hintergrundrechnung!U37+IF(Hintergrundrechnung!$A$1,(F19/$C$5),0)</f>
        <v>3621.2687440810441</v>
      </c>
      <c r="G23" s="69">
        <f>Hintergrundrechnung!V37+IF(Hintergrundrechnung!$A$1,(G19/$C$5),0)</f>
        <v>3694.475669451499</v>
      </c>
      <c r="H23" s="69">
        <f>Hintergrundrechnung!W37+IF(Hintergrundrechnung!$A$1,(H19/$C$5),0)</f>
        <v>4175.1424510122652</v>
      </c>
      <c r="I23" s="70">
        <f>Hintergrundrechnung!X37+IF(Hintergrundrechnung!$A$1,(I19/$C$5),0)</f>
        <v>4614.1069169883958</v>
      </c>
      <c r="J23" s="1"/>
      <c r="K23" s="1"/>
    </row>
    <row r="24" spans="1:11" x14ac:dyDescent="0.2">
      <c r="A24" s="30" t="s">
        <v>50</v>
      </c>
      <c r="J24" s="1"/>
      <c r="K24" s="1"/>
    </row>
    <row r="25" spans="1:11" x14ac:dyDescent="0.2">
      <c r="A25" s="30" t="s">
        <v>69</v>
      </c>
      <c r="J25" s="1"/>
      <c r="K25" s="1"/>
    </row>
    <row r="26" spans="1:11" x14ac:dyDescent="0.2">
      <c r="A26" t="s">
        <v>66</v>
      </c>
      <c r="J26" s="1"/>
      <c r="K26" s="1"/>
    </row>
    <row r="27" spans="1:11" x14ac:dyDescent="0.2">
      <c r="A27" t="s">
        <v>65</v>
      </c>
      <c r="C27" s="1"/>
      <c r="J27" s="1"/>
      <c r="K27" s="1"/>
    </row>
    <row r="28" spans="1:11" x14ac:dyDescent="0.2">
      <c r="A28" t="s">
        <v>64</v>
      </c>
      <c r="J28" s="1"/>
      <c r="K28" s="1"/>
    </row>
    <row r="29" spans="1:11" x14ac:dyDescent="0.2">
      <c r="A29" t="s">
        <v>77</v>
      </c>
    </row>
    <row r="32" spans="1:11" ht="20.25" x14ac:dyDescent="0.3">
      <c r="C32" s="119">
        <f>F4/C6</f>
        <v>140.625</v>
      </c>
      <c r="D32" s="120"/>
      <c r="E32" s="120"/>
      <c r="F32" s="120"/>
      <c r="G32" s="120"/>
      <c r="H32" s="120"/>
      <c r="I32" s="121"/>
      <c r="J32" s="75" t="s">
        <v>67</v>
      </c>
    </row>
    <row r="35" spans="2:11" ht="15" customHeight="1" x14ac:dyDescent="0.2">
      <c r="J35" s="72" t="s">
        <v>60</v>
      </c>
    </row>
    <row r="36" spans="2:11" ht="15" customHeight="1" x14ac:dyDescent="0.55000000000000004">
      <c r="K36" s="62"/>
    </row>
    <row r="37" spans="2:11" x14ac:dyDescent="0.2">
      <c r="C37" s="1"/>
      <c r="D37" s="1"/>
      <c r="E37" s="1"/>
      <c r="F37" s="1"/>
      <c r="G37" s="1"/>
      <c r="H37" s="1"/>
      <c r="I37" s="1"/>
    </row>
    <row r="38" spans="2:11" x14ac:dyDescent="0.2">
      <c r="B38" s="118"/>
      <c r="C38" s="118"/>
      <c r="D38" s="118"/>
      <c r="E38" s="118"/>
      <c r="F38" s="118"/>
      <c r="G38" s="118"/>
      <c r="H38" s="118"/>
      <c r="I38" s="118"/>
    </row>
    <row r="39" spans="2:11" x14ac:dyDescent="0.2">
      <c r="B39" s="118"/>
      <c r="C39" s="118"/>
      <c r="D39" s="118"/>
      <c r="E39" s="118"/>
      <c r="F39" s="118"/>
      <c r="G39" s="118"/>
      <c r="H39" s="118"/>
      <c r="I39" s="118"/>
    </row>
  </sheetData>
  <sheetProtection formatColumns="0" formatRows="0" insertColumns="0" insertRows="0" insertHyperlinks="0" deleteColumns="0" deleteRows="0" selectLockedCells="1" sort="0" autoFilter="0" pivotTables="0" selectUnlockedCells="1"/>
  <mergeCells count="3">
    <mergeCell ref="B38:I39"/>
    <mergeCell ref="C32:I32"/>
    <mergeCell ref="K1:L1"/>
  </mergeCells>
  <conditionalFormatting sqref="C32:I32">
    <cfRule type="colorScale" priority="1">
      <colorScale>
        <cfvo type="num" val="0"/>
        <cfvo type="num" val="190"/>
        <cfvo type="num" val="250"/>
        <color rgb="FF6BA42C"/>
        <color rgb="FFFFFF00"/>
        <color rgb="FFC00000"/>
      </colorScale>
    </cfRule>
    <cfRule type="colorScale" priority="2">
      <colorScale>
        <cfvo type="num" val="0"/>
        <cfvo type="num" val="175"/>
        <cfvo type="num" val="250"/>
        <color rgb="FF63BE7B"/>
        <color rgb="FFFFEB84"/>
        <color rgb="FFF8696B"/>
      </colorScale>
    </cfRule>
    <cfRule type="colorScale" priority="4">
      <colorScale>
        <cfvo type="num" val="0"/>
        <cfvo type="num" val="175"/>
        <cfvo type="num" val="250"/>
        <color rgb="FF92D050"/>
        <color rgb="FFF5FB03"/>
        <color rgb="FFC00000"/>
      </colorScale>
    </cfRule>
    <cfRule type="colorScale" priority="7">
      <colorScale>
        <cfvo type="num" val="0"/>
        <cfvo type="num" val="250"/>
        <color rgb="FF92D050"/>
        <color rgb="FFFF0000"/>
      </colorScale>
    </cfRule>
    <cfRule type="colorScale" priority="8">
      <colorScale>
        <cfvo type="num" val="0"/>
        <cfvo type="num" val="250"/>
        <color rgb="FFFF7128"/>
        <color rgb="FFFFEF9C"/>
      </colorScale>
    </cfRule>
  </conditionalFormatting>
  <pageMargins left="0.7" right="0.7" top="0.75" bottom="0.75" header="0.3" footer="0.3"/>
  <pageSetup paperSize="9" scale="63" orientation="landscape" r:id="rId1"/>
  <rowBreaks count="1" manualBreakCount="1">
    <brk id="39" max="1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7" r:id="rId4" name="Check Box 23">
              <controlPr defaultSize="0" autoFill="0" autoLine="0" autoPict="0">
                <anchor moveWithCells="1">
                  <from>
                    <xdr:col>0</xdr:col>
                    <xdr:colOff>1419225</xdr:colOff>
                    <xdr:row>23</xdr:row>
                    <xdr:rowOff>9525</xdr:rowOff>
                  </from>
                  <to>
                    <xdr:col>0</xdr:col>
                    <xdr:colOff>1724025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5" name="Check Box 28">
              <controlPr defaultSize="0" autoFill="0" autoLine="0" autoPict="0">
                <anchor moveWithCells="1">
                  <from>
                    <xdr:col>0</xdr:col>
                    <xdr:colOff>1419225</xdr:colOff>
                    <xdr:row>23</xdr:row>
                    <xdr:rowOff>180975</xdr:rowOff>
                  </from>
                  <to>
                    <xdr:col>0</xdr:col>
                    <xdr:colOff>1724025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6" name="Option Button 30">
              <controlPr defaultSize="0" autoFill="0" autoLine="0" autoPict="0">
                <anchor moveWithCells="1">
                  <from>
                    <xdr:col>7</xdr:col>
                    <xdr:colOff>0</xdr:colOff>
                    <xdr:row>23</xdr:row>
                    <xdr:rowOff>19050</xdr:rowOff>
                  </from>
                  <to>
                    <xdr:col>8</xdr:col>
                    <xdr:colOff>371475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7" name="Option Button 31">
              <controlPr defaultSize="0" autoFill="0" autoLine="0" autoPict="0">
                <anchor moveWithCells="1">
                  <from>
                    <xdr:col>7</xdr:col>
                    <xdr:colOff>0</xdr:colOff>
                    <xdr:row>24</xdr:row>
                    <xdr:rowOff>19050</xdr:rowOff>
                  </from>
                  <to>
                    <xdr:col>8</xdr:col>
                    <xdr:colOff>371475</xdr:colOff>
                    <xdr:row>25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Hintergrundrechnung!$B$49:$B$55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3" tint="0.39997558519241921"/>
    <pageSetUpPr autoPageBreaks="0"/>
  </sheetPr>
  <dimension ref="A1"/>
  <sheetViews>
    <sheetView showGridLines="0" zoomScaleNormal="100" workbookViewId="0">
      <selection activeCell="A45" sqref="A45"/>
    </sheetView>
  </sheetViews>
  <sheetFormatPr baseColWidth="10" defaultRowHeight="15" x14ac:dyDescent="0.2"/>
  <sheetData/>
  <pageMargins left="0.7" right="0.7" top="0.78740157499999996" bottom="0.78740157499999996" header="0.3" footer="0.3"/>
  <pageSetup paperSize="9" scale="42" orientation="landscape" r:id="rId1"/>
  <colBreaks count="1" manualBreakCount="1">
    <brk id="15" max="3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C00000"/>
    <pageSetUpPr autoPageBreaks="0"/>
  </sheetPr>
  <dimension ref="A1"/>
  <sheetViews>
    <sheetView showGridLines="0" zoomScale="85" zoomScaleNormal="85" workbookViewId="0">
      <selection activeCell="A51" sqref="A51"/>
    </sheetView>
  </sheetViews>
  <sheetFormatPr baseColWidth="10" defaultRowHeight="15" x14ac:dyDescent="0.2"/>
  <sheetData/>
  <pageMargins left="0.7" right="0.7" top="0.78740157499999996" bottom="0.78740157499999996" header="0.3" footer="0.3"/>
  <pageSetup paperSize="9" scale="33" orientation="portrait" r:id="rId1"/>
  <colBreaks count="1" manualBreakCount="1">
    <brk id="19" max="4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16</xdr:col>
                    <xdr:colOff>600075</xdr:colOff>
                    <xdr:row>15</xdr:row>
                    <xdr:rowOff>133350</xdr:rowOff>
                  </from>
                  <to>
                    <xdr:col>16</xdr:col>
                    <xdr:colOff>866775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16</xdr:col>
                    <xdr:colOff>590550</xdr:colOff>
                    <xdr:row>6</xdr:row>
                    <xdr:rowOff>133350</xdr:rowOff>
                  </from>
                  <to>
                    <xdr:col>16</xdr:col>
                    <xdr:colOff>838200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16</xdr:col>
                    <xdr:colOff>581025</xdr:colOff>
                    <xdr:row>11</xdr:row>
                    <xdr:rowOff>28575</xdr:rowOff>
                  </from>
                  <to>
                    <xdr:col>16</xdr:col>
                    <xdr:colOff>809625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16</xdr:col>
                    <xdr:colOff>590550</xdr:colOff>
                    <xdr:row>20</xdr:row>
                    <xdr:rowOff>76200</xdr:rowOff>
                  </from>
                  <to>
                    <xdr:col>16</xdr:col>
                    <xdr:colOff>857250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16</xdr:col>
                    <xdr:colOff>600075</xdr:colOff>
                    <xdr:row>25</xdr:row>
                    <xdr:rowOff>9525</xdr:rowOff>
                  </from>
                  <to>
                    <xdr:col>16</xdr:col>
                    <xdr:colOff>809625</xdr:colOff>
                    <xdr:row>26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16</xdr:col>
                    <xdr:colOff>590550</xdr:colOff>
                    <xdr:row>29</xdr:row>
                    <xdr:rowOff>142875</xdr:rowOff>
                  </from>
                  <to>
                    <xdr:col>16</xdr:col>
                    <xdr:colOff>809625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8</xdr:col>
                    <xdr:colOff>857250</xdr:colOff>
                    <xdr:row>3</xdr:row>
                    <xdr:rowOff>104775</xdr:rowOff>
                  </from>
                  <to>
                    <xdr:col>9</xdr:col>
                    <xdr:colOff>114300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6</xdr:col>
                    <xdr:colOff>742950</xdr:colOff>
                    <xdr:row>3</xdr:row>
                    <xdr:rowOff>133350</xdr:rowOff>
                  </from>
                  <to>
                    <xdr:col>6</xdr:col>
                    <xdr:colOff>981075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10</xdr:col>
                    <xdr:colOff>847725</xdr:colOff>
                    <xdr:row>3</xdr:row>
                    <xdr:rowOff>133350</xdr:rowOff>
                  </from>
                  <to>
                    <xdr:col>11</xdr:col>
                    <xdr:colOff>104775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16</xdr:col>
                    <xdr:colOff>600075</xdr:colOff>
                    <xdr:row>34</xdr:row>
                    <xdr:rowOff>76200</xdr:rowOff>
                  </from>
                  <to>
                    <xdr:col>16</xdr:col>
                    <xdr:colOff>828675</xdr:colOff>
                    <xdr:row>35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rgb="FFABDB77"/>
    <pageSetUpPr autoPageBreaks="0"/>
  </sheetPr>
  <dimension ref="A1:AF73"/>
  <sheetViews>
    <sheetView topLeftCell="B2" zoomScaleNormal="100" workbookViewId="0">
      <selection activeCell="D29" sqref="D29"/>
    </sheetView>
  </sheetViews>
  <sheetFormatPr baseColWidth="10" defaultRowHeight="15" x14ac:dyDescent="0.2"/>
  <cols>
    <col min="4" max="5" width="11.6640625" bestFit="1" customWidth="1"/>
    <col min="6" max="6" width="12.44140625" bestFit="1" customWidth="1"/>
    <col min="7" max="7" width="12.88671875" customWidth="1"/>
    <col min="8" max="9" width="11.6640625" bestFit="1" customWidth="1"/>
    <col min="14" max="14" width="10.109375" customWidth="1"/>
    <col min="15" max="15" width="12.6640625" customWidth="1"/>
    <col min="26" max="27" width="12.44140625" bestFit="1" customWidth="1"/>
    <col min="28" max="28" width="13.44140625" bestFit="1" customWidth="1"/>
    <col min="29" max="31" width="12.44140625" bestFit="1" customWidth="1"/>
  </cols>
  <sheetData>
    <row r="1" spans="1:32" x14ac:dyDescent="0.2">
      <c r="A1" t="b">
        <v>1</v>
      </c>
      <c r="B1" t="s">
        <v>30</v>
      </c>
      <c r="D1" t="b">
        <v>1</v>
      </c>
      <c r="E1" t="s">
        <v>68</v>
      </c>
      <c r="H1" s="100"/>
      <c r="P1" s="100"/>
      <c r="X1" s="100"/>
      <c r="AF1" s="100"/>
    </row>
    <row r="2" spans="1:32" x14ac:dyDescent="0.2">
      <c r="H2" s="100"/>
      <c r="K2" t="b">
        <v>1</v>
      </c>
      <c r="L2" t="b">
        <v>1</v>
      </c>
      <c r="M2" t="b">
        <v>1</v>
      </c>
      <c r="P2" s="100"/>
      <c r="X2" s="100"/>
      <c r="AF2" s="100"/>
    </row>
    <row r="3" spans="1:32" x14ac:dyDescent="0.2">
      <c r="B3" t="s">
        <v>17</v>
      </c>
      <c r="H3" s="100"/>
      <c r="K3" t="s">
        <v>41</v>
      </c>
      <c r="L3" t="s">
        <v>40</v>
      </c>
      <c r="M3" t="s">
        <v>42</v>
      </c>
      <c r="P3" s="100"/>
      <c r="Q3" t="s">
        <v>32</v>
      </c>
      <c r="X3" s="100"/>
      <c r="Y3" t="s">
        <v>11</v>
      </c>
      <c r="AF3" s="100"/>
    </row>
    <row r="4" spans="1:32" x14ac:dyDescent="0.2">
      <c r="H4" s="100"/>
      <c r="J4" t="b">
        <v>1</v>
      </c>
      <c r="K4" t="b">
        <v>1</v>
      </c>
      <c r="L4" t="b">
        <v>0</v>
      </c>
      <c r="M4" t="b">
        <v>1</v>
      </c>
      <c r="N4" t="b">
        <v>1</v>
      </c>
      <c r="O4" t="b">
        <v>1</v>
      </c>
      <c r="P4" s="100" t="b">
        <v>0</v>
      </c>
      <c r="X4" s="100"/>
      <c r="AF4" s="100"/>
    </row>
    <row r="5" spans="1:32" ht="15.75" x14ac:dyDescent="0.2">
      <c r="A5" t="s">
        <v>26</v>
      </c>
      <c r="B5" s="3" t="s">
        <v>1</v>
      </c>
      <c r="C5" s="4" t="s">
        <v>0</v>
      </c>
      <c r="D5" s="4" t="s">
        <v>3</v>
      </c>
      <c r="E5" s="4" t="s">
        <v>28</v>
      </c>
      <c r="F5" s="4" t="s">
        <v>2</v>
      </c>
      <c r="G5" s="4" t="s">
        <v>14</v>
      </c>
      <c r="H5" s="101" t="s">
        <v>49</v>
      </c>
      <c r="I5" t="s">
        <v>26</v>
      </c>
      <c r="J5" s="3" t="s">
        <v>1</v>
      </c>
      <c r="K5" s="4" t="s">
        <v>0</v>
      </c>
      <c r="L5" s="4" t="s">
        <v>3</v>
      </c>
      <c r="M5" s="4" t="s">
        <v>28</v>
      </c>
      <c r="N5" s="4" t="s">
        <v>2</v>
      </c>
      <c r="O5" s="4" t="s">
        <v>14</v>
      </c>
      <c r="P5" s="101" t="s">
        <v>49</v>
      </c>
      <c r="Q5" t="s">
        <v>26</v>
      </c>
      <c r="R5" s="3" t="s">
        <v>1</v>
      </c>
      <c r="S5" s="4" t="s">
        <v>0</v>
      </c>
      <c r="T5" s="4" t="s">
        <v>3</v>
      </c>
      <c r="U5" s="4" t="s">
        <v>28</v>
      </c>
      <c r="V5" s="4" t="s">
        <v>2</v>
      </c>
      <c r="W5" s="4" t="s">
        <v>14</v>
      </c>
      <c r="X5" s="101" t="s">
        <v>49</v>
      </c>
      <c r="Y5" t="s">
        <v>26</v>
      </c>
      <c r="Z5" s="3" t="s">
        <v>1</v>
      </c>
      <c r="AA5" s="4" t="s">
        <v>0</v>
      </c>
      <c r="AB5" s="4" t="s">
        <v>3</v>
      </c>
      <c r="AC5" s="4" t="s">
        <v>28</v>
      </c>
      <c r="AD5" s="4" t="s">
        <v>2</v>
      </c>
      <c r="AE5" s="4" t="s">
        <v>14</v>
      </c>
      <c r="AF5" s="101" t="s">
        <v>49</v>
      </c>
    </row>
    <row r="6" spans="1:32" x14ac:dyDescent="0.2">
      <c r="A6">
        <v>1</v>
      </c>
      <c r="B6" s="2">
        <f>('Heizkostenvergleich Eingabe'!$F$4*'Heizkostenvergleich Eingabe'!C9)/'Heizkostenvergleich Eingabe'!C10</f>
        <v>1535</v>
      </c>
      <c r="C6" s="2">
        <f>('Heizkostenvergleich Eingabe'!$F$4*'Heizkostenvergleich Eingabe'!D9)/'Heizkostenvergleich Eingabe'!D10</f>
        <v>1560</v>
      </c>
      <c r="D6" s="2">
        <f>('Heizkostenvergleich Eingabe'!$F$4*'Heizkostenvergleich Eingabe'!E9)/'Heizkostenvergleich Eingabe'!E10</f>
        <v>5852.25</v>
      </c>
      <c r="E6" s="2">
        <f>('Heizkostenvergleich Eingabe'!$F$4*'Heizkostenvergleich Eingabe'!F9)/'Heizkostenvergleich Eingabe'!F10</f>
        <v>1342.4999999999998</v>
      </c>
      <c r="F6" s="2">
        <f>('Heizkostenvergleich Eingabe'!$F$4*'Heizkostenvergleich Eingabe'!G9)/'Heizkostenvergleich Eingabe'!G10</f>
        <v>1797</v>
      </c>
      <c r="G6" s="2">
        <f>('Heizkostenvergleich Eingabe'!$F$4*'Heizkostenvergleich Eingabe'!H9)/'Heizkostenvergleich Eingabe'!H10</f>
        <v>1795.6730769230769</v>
      </c>
      <c r="H6" s="102">
        <f>('Heizkostenvergleich Eingabe'!$F$4*'Heizkostenvergleich Eingabe'!I9)/'Heizkostenvergleich Eingabe'!I10</f>
        <v>2127.0618556701033</v>
      </c>
      <c r="I6">
        <f>IF(A6&lt;='Heizkostenvergleich Eingabe'!$C$5,A6,0)</f>
        <v>1</v>
      </c>
      <c r="J6" s="2">
        <f>IF($J$4=TRUE,,NA())+IF($K$2,B6,0)+IF($L$2,$D$45/'Heizkostenvergleich Eingabe'!$C$5,0)+IF($M$2,'Heizkostenvergleich Eingabe'!$C$16,0)</f>
        <v>2380.4225000000001</v>
      </c>
      <c r="K6" s="2">
        <f>IF($K$4=TRUE,,NA())+IF($K$2,C6,0)+IF($L$2,$E$45/'Heizkostenvergleich Eingabe'!$C$5,0)+IF($M$2,'Heizkostenvergleich Eingabe'!$D$16,0)</f>
        <v>2379.7024999999999</v>
      </c>
      <c r="L6" s="2" t="e">
        <f>IF($L$4=TRUE,,NA())+IF($K$2,D6,0)+IF($L$2,$F$45/'Heizkostenvergleich Eingabe'!$C$5,0)+IF($M$2,'Heizkostenvergleich Eingabe'!$E$16,0)</f>
        <v>#N/A</v>
      </c>
      <c r="M6" s="2">
        <f>IF($M$4=TRUE,,NA())+IF($K$2,E6,0)+IF($L$2,$G$45/'Heizkostenvergleich Eingabe'!$C$5,0)+IF($M$2,'Heizkostenvergleich Eingabe'!$F$16,0)</f>
        <v>3005.9062499999995</v>
      </c>
      <c r="N6" s="2">
        <f>IF($N$4=TRUE,,NA())+IF($K$2,F6,0)+IF($L$2,$H$45/'Heizkostenvergleich Eingabe'!$C$5,0)+IF($M$2,'Heizkostenvergleich Eingabe'!$G$16,0)</f>
        <v>2870.7837500000001</v>
      </c>
      <c r="O6" s="2">
        <f>IF($O$4=TRUE,,NA())+IF($K$2,G6,0)+IF($L$2,$I$45/'Heizkostenvergleich Eingabe'!$C$5,0)+IF($M$2,'Heizkostenvergleich Eingabe'!$H$16,0)</f>
        <v>2979.5180769230765</v>
      </c>
      <c r="P6" s="102" t="e">
        <f>IF($P$4=TRUE,,NA())+IF($K$2,H6,0)+IF($L$2,$J$45/'Heizkostenvergleich Eingabe'!$C$5,0)+IF($M$2,'Heizkostenvergleich Eingabe'!$I$16,0)</f>
        <v>#N/A</v>
      </c>
      <c r="Q6">
        <v>1</v>
      </c>
      <c r="R6" s="2">
        <f>IF(Q6&lt;='Heizkostenvergleich Eingabe'!$C$5,B6+Z6,0)</f>
        <v>1960.7425000000001</v>
      </c>
      <c r="S6" s="2">
        <f>IF(Q6&lt;='Heizkostenvergleich Eingabe'!$C$5,C6+AA6,0)</f>
        <v>1944.7424999999998</v>
      </c>
      <c r="T6" s="2">
        <f>IF(Q6&lt;='Heizkostenvergleich Eingabe'!$C$5,D6+AB6,0)</f>
        <v>5852.25</v>
      </c>
      <c r="U6" s="2">
        <f>IF(Q6&lt;='Heizkostenvergleich Eingabe'!$C$5,E6+AC6,0)</f>
        <v>2399.0662499999999</v>
      </c>
      <c r="V6" s="2">
        <f>IF(Q6&lt;='Heizkostenvergleich Eingabe'!$C$5,F6+AD6,0)</f>
        <v>2406.7837500000001</v>
      </c>
      <c r="W6" s="2">
        <f>IF(Q6&lt;='Heizkostenvergleich Eingabe'!$C$5,G6+AE6,0)</f>
        <v>2250.998076923077</v>
      </c>
      <c r="X6" s="102">
        <f>IF(Q6&lt;='Heizkostenvergleich Eingabe'!$C$5,H6+AF6,0)</f>
        <v>3611.1243556701033</v>
      </c>
      <c r="Z6" s="2">
        <f>IF($D$1=TRUE,IF(Q6&lt;='Heizkostenvergleich Eingabe'!$C$5,'Heizkostenvergleich Eingabe'!$C$16,NA()),0)</f>
        <v>425.74250000000001</v>
      </c>
      <c r="AA6" s="2">
        <f>IF($D$1=TRUE,IF(Q6&lt;='Heizkostenvergleich Eingabe'!$C$5,'Heizkostenvergleich Eingabe'!$D$16,NA()),0)</f>
        <v>384.74249999999995</v>
      </c>
      <c r="AB6" s="2">
        <f>IF($D$1=TRUE,IF(Q6&lt;='Heizkostenvergleich Eingabe'!$C$5,'Heizkostenvergleich Eingabe'!$E$16,NA()),0)</f>
        <v>0</v>
      </c>
      <c r="AC6" s="2">
        <f>IF($D$1=TRUE,IF(Q6&lt;='Heizkostenvergleich Eingabe'!$C$5,'Heizkostenvergleich Eingabe'!$F$16,NA()),0)</f>
        <v>1056.5662499999999</v>
      </c>
      <c r="AD6" s="2">
        <f>IF($D$1=TRUE,IF(Q6&lt;='Heizkostenvergleich Eingabe'!$C$5,'Heizkostenvergleich Eingabe'!$G$16,NA()),0)</f>
        <v>609.78375000000005</v>
      </c>
      <c r="AE6" s="2">
        <f>IF($D$1=TRUE,IF(Q6&lt;='Heizkostenvergleich Eingabe'!$C$5,'Heizkostenvergleich Eingabe'!$H$16,NA()),0)</f>
        <v>455.32499999999999</v>
      </c>
      <c r="AF6" s="102">
        <f>IF($D$1=TRUE,IF(Q6&lt;='Heizkostenvergleich Eingabe'!$C$5,'Heizkostenvergleich Eingabe'!$I$16,NA()),0)</f>
        <v>1484.0625</v>
      </c>
    </row>
    <row r="7" spans="1:32" x14ac:dyDescent="0.2">
      <c r="A7">
        <v>2</v>
      </c>
      <c r="B7" s="2">
        <f>IF(A7&lt;='Heizkostenvergleich Eingabe'!$C$5,B6+(B6*'Heizkostenvergleich Eingabe'!$C$11),NA())</f>
        <v>1611.75</v>
      </c>
      <c r="C7" s="2">
        <f>IF(A7&lt;='Heizkostenvergleich Eingabe'!$C$5,C6+(C6*'Heizkostenvergleich Eingabe'!$D$11),NA())</f>
        <v>1606.8</v>
      </c>
      <c r="D7" s="2">
        <f>IF(A7&lt;='Heizkostenvergleich Eingabe'!$C$5,D6+(D6*'Heizkostenvergleich Eingabe'!$E$11),NA())</f>
        <v>6027.8175000000001</v>
      </c>
      <c r="E7" s="2">
        <f>IF(A7&lt;='Heizkostenvergleich Eingabe'!$C$5,E6+(E6*'Heizkostenvergleich Eingabe'!$F$11),NA())</f>
        <v>1382.7749999999999</v>
      </c>
      <c r="F7" s="2">
        <f>IF(A7&lt;='Heizkostenvergleich Eingabe'!$C$5,F6+(F6*'Heizkostenvergleich Eingabe'!$G$11),NA())</f>
        <v>1850.91</v>
      </c>
      <c r="G7" s="2">
        <f>IF(A7&lt;='Heizkostenvergleich Eingabe'!$C$5,G6+(G6*'Heizkostenvergleich Eingabe'!$H$11),NA())</f>
        <v>1867.5</v>
      </c>
      <c r="H7" s="102">
        <f>IF(A7&lt;='Heizkostenvergleich Eingabe'!$C$5,H6+(H6*'Heizkostenvergleich Eingabe'!$I$11),NA())</f>
        <v>2190.8737113402062</v>
      </c>
      <c r="I7">
        <f>IF(A7&lt;='Heizkostenvergleich Eingabe'!$C$5,A7,0)</f>
        <v>2</v>
      </c>
      <c r="J7" s="2">
        <f>IF($J$4=TRUE,,NA())+IF($K$2,B7,0)+IF($L$2,$D$45/'Heizkostenvergleich Eingabe'!$C$5,0)+IF($M$2,'Heizkostenvergleich Eingabe'!$C$16,0)</f>
        <v>2457.1725000000001</v>
      </c>
      <c r="K7" s="2">
        <f>IF($K$4=TRUE,,NA())+IF($K$2,C7,0)+IF($L$2,$E$45/'Heizkostenvergleich Eingabe'!$C$5,0)+IF($M$2,'Heizkostenvergleich Eingabe'!$D$16,0)</f>
        <v>2426.5025000000001</v>
      </c>
      <c r="L7" s="2" t="e">
        <f>IF($L$4=TRUE,,NA())+IF($K$2,D7,0)+IF($L$2,$F$45/'Heizkostenvergleich Eingabe'!$C$5,0)+IF($M$2,'Heizkostenvergleich Eingabe'!$E$16,0)</f>
        <v>#N/A</v>
      </c>
      <c r="M7" s="2">
        <f>IF($M$4=TRUE,,NA())+IF($K$2,E7,0)+IF($L$2,$G$45/'Heizkostenvergleich Eingabe'!$C$5,0)+IF($M$2,'Heizkostenvergleich Eingabe'!$F$16,0)</f>
        <v>3046.1812499999996</v>
      </c>
      <c r="N7" s="2">
        <f>IF($N$4=TRUE,,NA())+IF($K$2,F7,0)+IF($L$2,$H$45/'Heizkostenvergleich Eingabe'!$C$5,0)+IF($M$2,'Heizkostenvergleich Eingabe'!$G$16,0)</f>
        <v>2924.6937499999999</v>
      </c>
      <c r="O7" s="2">
        <f>IF($O$4=TRUE,,NA())+IF($K$2,G7,0)+IF($L$2,$I$45/'Heizkostenvergleich Eingabe'!$C$5,0)+IF($M$2,'Heizkostenvergleich Eingabe'!$H$16,0)</f>
        <v>3051.3449999999998</v>
      </c>
      <c r="P7" s="102" t="e">
        <f>IF($P$4=TRUE,,NA())+IF($K$2,H7,0)+IF($L$2,$J$45/'Heizkostenvergleich Eingabe'!$C$5,0)+IF($M$2,'Heizkostenvergleich Eingabe'!$I$16,0)</f>
        <v>#N/A</v>
      </c>
      <c r="Q7">
        <v>2</v>
      </c>
      <c r="R7" s="2">
        <f>IF(Q7&lt;='Heizkostenvergleich Eingabe'!$C$5,B7+Z7,0)</f>
        <v>2037.4925000000001</v>
      </c>
      <c r="S7" s="2">
        <f>IF(Q7&lt;='Heizkostenvergleich Eingabe'!$C$5,C7+AA7,0)</f>
        <v>1991.5425</v>
      </c>
      <c r="T7" s="2">
        <f>IF(Q7&lt;='Heizkostenvergleich Eingabe'!$C$5,D7+AB7,0)</f>
        <v>6027.8175000000001</v>
      </c>
      <c r="U7" s="2">
        <f>IF(Q7&lt;='Heizkostenvergleich Eingabe'!$C$5,E7+AC7,0)</f>
        <v>2439.3412499999995</v>
      </c>
      <c r="V7" s="2">
        <f>IF(Q7&lt;='Heizkostenvergleich Eingabe'!$C$5,F7+AD7,0)</f>
        <v>2460.6937500000004</v>
      </c>
      <c r="W7" s="2">
        <f>IF(Q7&lt;='Heizkostenvergleich Eingabe'!$C$5,G7+AE7,0)</f>
        <v>2322.8249999999998</v>
      </c>
      <c r="X7" s="102">
        <f>IF(Q7&lt;='Heizkostenvergleich Eingabe'!$C$5,H7+AF7,0)</f>
        <v>3674.9362113402062</v>
      </c>
      <c r="Z7" s="2">
        <f>IF($D$1=TRUE,IF(Q7&lt;='Heizkostenvergleich Eingabe'!$C$5,'Heizkostenvergleich Eingabe'!$C$16,NA()),0)</f>
        <v>425.74250000000001</v>
      </c>
      <c r="AA7" s="2">
        <f>IF($D$1=TRUE,IF(Q7&lt;='Heizkostenvergleich Eingabe'!$C$5,'Heizkostenvergleich Eingabe'!$D$16,NA()),0)</f>
        <v>384.74249999999995</v>
      </c>
      <c r="AB7" s="2">
        <f>IF($D$1=TRUE,IF(Q7&lt;='Heizkostenvergleich Eingabe'!$C$5,'Heizkostenvergleich Eingabe'!$E$16,NA()),0)</f>
        <v>0</v>
      </c>
      <c r="AC7" s="2">
        <f>IF($D$1=TRUE,IF(Q7&lt;='Heizkostenvergleich Eingabe'!$C$5,'Heizkostenvergleich Eingabe'!$F$16,NA()),0)</f>
        <v>1056.5662499999999</v>
      </c>
      <c r="AD7" s="2">
        <f>IF($D$1=TRUE,IF(Q7&lt;='Heizkostenvergleich Eingabe'!$C$5,'Heizkostenvergleich Eingabe'!$G$16,NA()),0)</f>
        <v>609.78375000000005</v>
      </c>
      <c r="AE7" s="2">
        <f>IF($D$1=TRUE,IF(Q7&lt;='Heizkostenvergleich Eingabe'!$C$5,'Heizkostenvergleich Eingabe'!$H$16,NA()),0)</f>
        <v>455.32499999999999</v>
      </c>
      <c r="AF7" s="102">
        <f>IF($D$1=TRUE,IF(Q7&lt;='Heizkostenvergleich Eingabe'!$C$5,'Heizkostenvergleich Eingabe'!$I$16,NA()),0)</f>
        <v>1484.0625</v>
      </c>
    </row>
    <row r="8" spans="1:32" x14ac:dyDescent="0.2">
      <c r="A8">
        <v>3</v>
      </c>
      <c r="B8" s="2">
        <f>IF(A8&lt;='Heizkostenvergleich Eingabe'!$C$5,B7+(B7*'Heizkostenvergleich Eingabe'!$C$11),NA())</f>
        <v>1692.3375000000001</v>
      </c>
      <c r="C8" s="2">
        <f>IF(A8&lt;='Heizkostenvergleich Eingabe'!$C$5,C7+(C7*'Heizkostenvergleich Eingabe'!$D$11),NA())</f>
        <v>1655.0039999999999</v>
      </c>
      <c r="D8" s="2">
        <f>IF(A8&lt;='Heizkostenvergleich Eingabe'!$C$5,D7+(D7*'Heizkostenvergleich Eingabe'!$E$11),NA())</f>
        <v>6208.6520250000003</v>
      </c>
      <c r="E8" s="2">
        <f>IF(A8&lt;='Heizkostenvergleich Eingabe'!$C$5,E7+(E7*'Heizkostenvergleich Eingabe'!$F$11),NA())</f>
        <v>1424.2582499999999</v>
      </c>
      <c r="F8" s="2">
        <f>IF(A8&lt;='Heizkostenvergleich Eingabe'!$C$5,F7+(F7*'Heizkostenvergleich Eingabe'!$G$11),NA())</f>
        <v>1906.4373000000001</v>
      </c>
      <c r="G8" s="2">
        <f>IF(A8&lt;='Heizkostenvergleich Eingabe'!$C$5,G7+(G7*'Heizkostenvergleich Eingabe'!$H$11),NA())</f>
        <v>1942.2</v>
      </c>
      <c r="H8" s="102">
        <f>IF(A8&lt;='Heizkostenvergleich Eingabe'!$C$5,H7+(H7*'Heizkostenvergleich Eingabe'!$I$11),NA())</f>
        <v>2256.5999226804124</v>
      </c>
      <c r="I8">
        <f>IF(A8&lt;='Heizkostenvergleich Eingabe'!$C$5,A8,0)</f>
        <v>3</v>
      </c>
      <c r="J8" s="2">
        <f>IF($J$4=TRUE,,NA())+IF($K$2,B8,0)+IF($L$2,$D$45/'Heizkostenvergleich Eingabe'!$C$5,0)+IF($M$2,'Heizkostenvergleich Eingabe'!$C$16,0)</f>
        <v>2537.7599999999998</v>
      </c>
      <c r="K8" s="2">
        <f>IF($K$4=TRUE,,NA())+IF($K$2,C8,0)+IF($L$2,$E$45/'Heizkostenvergleich Eingabe'!$C$5,0)+IF($M$2,'Heizkostenvergleich Eingabe'!$D$16,0)</f>
        <v>2474.7064999999998</v>
      </c>
      <c r="L8" s="2" t="e">
        <f>IF($L$4=TRUE,,NA())+IF($K$2,D8,0)+IF($L$2,$F$45/'Heizkostenvergleich Eingabe'!$C$5,0)+IF($M$2,'Heizkostenvergleich Eingabe'!$E$16,0)</f>
        <v>#N/A</v>
      </c>
      <c r="M8" s="2">
        <f>IF($M$4=TRUE,,NA())+IF($K$2,E8,0)+IF($L$2,$G$45/'Heizkostenvergleich Eingabe'!$C$5,0)+IF($M$2,'Heizkostenvergleich Eingabe'!$F$16,0)</f>
        <v>3087.6644999999999</v>
      </c>
      <c r="N8" s="2">
        <f>IF($N$4=TRUE,,NA())+IF($K$2,F8,0)+IF($L$2,$H$45/'Heizkostenvergleich Eingabe'!$C$5,0)+IF($M$2,'Heizkostenvergleich Eingabe'!$G$16,0)</f>
        <v>2980.2210500000001</v>
      </c>
      <c r="O8" s="2">
        <f>IF($O$4=TRUE,,NA())+IF($K$2,G8,0)+IF($L$2,$I$45/'Heizkostenvergleich Eingabe'!$C$5,0)+IF($M$2,'Heizkostenvergleich Eingabe'!$H$16,0)</f>
        <v>3126.0450000000001</v>
      </c>
      <c r="P8" s="102" t="e">
        <f>IF($P$4=TRUE,,NA())+IF($K$2,H8,0)+IF($L$2,$J$45/'Heizkostenvergleich Eingabe'!$C$5,0)+IF($M$2,'Heizkostenvergleich Eingabe'!$I$16,0)</f>
        <v>#N/A</v>
      </c>
      <c r="Q8">
        <v>3</v>
      </c>
      <c r="R8" s="2">
        <f>IF(Q8&lt;='Heizkostenvergleich Eingabe'!$C$5,B8+Z8,0)</f>
        <v>2118.08</v>
      </c>
      <c r="S8" s="2">
        <f>IF(Q8&lt;='Heizkostenvergleich Eingabe'!$C$5,C8+AA8,0)</f>
        <v>2039.7464999999997</v>
      </c>
      <c r="T8" s="2">
        <f>IF(Q8&lt;='Heizkostenvergleich Eingabe'!$C$5,D8+AB8,0)</f>
        <v>6208.6520250000003</v>
      </c>
      <c r="U8" s="2">
        <f>IF(Q8&lt;='Heizkostenvergleich Eingabe'!$C$5,E8+AC8,0)</f>
        <v>2480.8244999999997</v>
      </c>
      <c r="V8" s="2">
        <f>IF(Q8&lt;='Heizkostenvergleich Eingabe'!$C$5,F8+AD8,0)</f>
        <v>2516.2210500000001</v>
      </c>
      <c r="W8" s="2">
        <f>IF(Q8&lt;='Heizkostenvergleich Eingabe'!$C$5,G8+AE8,0)</f>
        <v>2397.5250000000001</v>
      </c>
      <c r="X8" s="102">
        <f>IF(Q8&lt;='Heizkostenvergleich Eingabe'!$C$5,H8+AF8,0)</f>
        <v>3740.6624226804124</v>
      </c>
      <c r="Z8" s="2">
        <f>IF($D$1=TRUE,IF(Q8&lt;='Heizkostenvergleich Eingabe'!$C$5,'Heizkostenvergleich Eingabe'!$C$16,NA()),0)</f>
        <v>425.74250000000001</v>
      </c>
      <c r="AA8" s="2">
        <f>IF($D$1=TRUE,IF(Q8&lt;='Heizkostenvergleich Eingabe'!$C$5,'Heizkostenvergleich Eingabe'!$D$16,NA()),0)</f>
        <v>384.74249999999995</v>
      </c>
      <c r="AB8" s="2">
        <f>IF($D$1=TRUE,IF(Q8&lt;='Heizkostenvergleich Eingabe'!$C$5,'Heizkostenvergleich Eingabe'!$E$16,NA()),0)</f>
        <v>0</v>
      </c>
      <c r="AC8" s="2">
        <f>IF($D$1=TRUE,IF(Q8&lt;='Heizkostenvergleich Eingabe'!$C$5,'Heizkostenvergleich Eingabe'!$F$16,NA()),0)</f>
        <v>1056.5662499999999</v>
      </c>
      <c r="AD8" s="2">
        <f>IF($D$1=TRUE,IF(Q8&lt;='Heizkostenvergleich Eingabe'!$C$5,'Heizkostenvergleich Eingabe'!$G$16,NA()),0)</f>
        <v>609.78375000000005</v>
      </c>
      <c r="AE8" s="2">
        <f>IF($D$1=TRUE,IF(Q8&lt;='Heizkostenvergleich Eingabe'!$C$5,'Heizkostenvergleich Eingabe'!$H$16,NA()),0)</f>
        <v>455.32499999999999</v>
      </c>
      <c r="AF8" s="102">
        <f>IF($D$1=TRUE,IF(Q8&lt;='Heizkostenvergleich Eingabe'!$C$5,'Heizkostenvergleich Eingabe'!$I$16,NA()),0)</f>
        <v>1484.0625</v>
      </c>
    </row>
    <row r="9" spans="1:32" x14ac:dyDescent="0.2">
      <c r="A9">
        <v>4</v>
      </c>
      <c r="B9" s="2">
        <f>IF(A9&lt;='Heizkostenvergleich Eingabe'!$C$5,B8+(B8*'Heizkostenvergleich Eingabe'!$C$11),NA())</f>
        <v>1776.954375</v>
      </c>
      <c r="C9" s="2">
        <f>IF(A9&lt;='Heizkostenvergleich Eingabe'!$C$5,C8+(C8*'Heizkostenvergleich Eingabe'!$D$11),NA())</f>
        <v>1704.6541199999999</v>
      </c>
      <c r="D9" s="2">
        <f>IF(A9&lt;='Heizkostenvergleich Eingabe'!$C$5,D8+(D8*'Heizkostenvergleich Eingabe'!$E$11),NA())</f>
        <v>6394.9115857500001</v>
      </c>
      <c r="E9" s="2">
        <f>IF(A9&lt;='Heizkostenvergleich Eingabe'!$C$5,E8+(E8*'Heizkostenvergleich Eingabe'!$F$11),NA())</f>
        <v>1466.9859974999999</v>
      </c>
      <c r="F9" s="2">
        <f>IF(A9&lt;='Heizkostenvergleich Eingabe'!$C$5,F8+(F8*'Heizkostenvergleich Eingabe'!$G$11),NA())</f>
        <v>1963.6304190000001</v>
      </c>
      <c r="G9" s="2">
        <f>IF(A9&lt;='Heizkostenvergleich Eingabe'!$C$5,G8+(G8*'Heizkostenvergleich Eingabe'!$H$11),NA())</f>
        <v>2019.8880000000001</v>
      </c>
      <c r="H9" s="102">
        <f>IF(A9&lt;='Heizkostenvergleich Eingabe'!$C$5,H8+(H8*'Heizkostenvergleich Eingabe'!$I$11),NA())</f>
        <v>2324.2979203608247</v>
      </c>
      <c r="I9">
        <f>IF(A9&lt;='Heizkostenvergleich Eingabe'!$C$5,A9,0)</f>
        <v>4</v>
      </c>
      <c r="J9" s="2">
        <f>IF($J$4=TRUE,,NA())+IF($K$2,B9,0)+IF($L$2,$D$45/'Heizkostenvergleich Eingabe'!$C$5,0)+IF($M$2,'Heizkostenvergleich Eingabe'!$C$16,0)</f>
        <v>2622.3768749999999</v>
      </c>
      <c r="K9" s="2">
        <f>IF($K$4=TRUE,,NA())+IF($K$2,C9,0)+IF($L$2,$E$45/'Heizkostenvergleich Eingabe'!$C$5,0)+IF($M$2,'Heizkostenvergleich Eingabe'!$D$16,0)</f>
        <v>2524.3566199999996</v>
      </c>
      <c r="L9" s="2" t="e">
        <f>IF($L$4=TRUE,,NA())+IF($K$2,D9,0)+IF($L$2,$F$45/'Heizkostenvergleich Eingabe'!$C$5,0)+IF($M$2,'Heizkostenvergleich Eingabe'!$E$16,0)</f>
        <v>#N/A</v>
      </c>
      <c r="M9" s="2">
        <f>IF($M$4=TRUE,,NA())+IF($K$2,E9,0)+IF($L$2,$G$45/'Heizkostenvergleich Eingabe'!$C$5,0)+IF($M$2,'Heizkostenvergleich Eingabe'!$F$16,0)</f>
        <v>3130.3922474999999</v>
      </c>
      <c r="N9" s="2">
        <f>IF($N$4=TRUE,,NA())+IF($K$2,F9,0)+IF($L$2,$H$45/'Heizkostenvergleich Eingabe'!$C$5,0)+IF($M$2,'Heizkostenvergleich Eingabe'!$G$16,0)</f>
        <v>3037.4141690000001</v>
      </c>
      <c r="O9" s="2">
        <f>IF($O$4=TRUE,,NA())+IF($K$2,G9,0)+IF($L$2,$I$45/'Heizkostenvergleich Eingabe'!$C$5,0)+IF($M$2,'Heizkostenvergleich Eingabe'!$H$16,0)</f>
        <v>3203.7330000000002</v>
      </c>
      <c r="P9" s="102" t="e">
        <f>IF($P$4=TRUE,,NA())+IF($K$2,H9,0)+IF($L$2,$J$45/'Heizkostenvergleich Eingabe'!$C$5,0)+IF($M$2,'Heizkostenvergleich Eingabe'!$I$16,0)</f>
        <v>#N/A</v>
      </c>
      <c r="Q9">
        <v>4</v>
      </c>
      <c r="R9" s="2">
        <f>IF(Q9&lt;='Heizkostenvergleich Eingabe'!$C$5,B9+Z9,0)</f>
        <v>2202.6968750000001</v>
      </c>
      <c r="S9" s="2">
        <f>IF(Q9&lt;='Heizkostenvergleich Eingabe'!$C$5,C9+AA9,0)</f>
        <v>2089.39662</v>
      </c>
      <c r="T9" s="2">
        <f>IF(Q9&lt;='Heizkostenvergleich Eingabe'!$C$5,D9+AB9,0)</f>
        <v>6394.9115857500001</v>
      </c>
      <c r="U9" s="2">
        <f>IF(Q9&lt;='Heizkostenvergleich Eingabe'!$C$5,E9+AC9,0)</f>
        <v>2523.5522474999998</v>
      </c>
      <c r="V9" s="2">
        <f>IF(Q9&lt;='Heizkostenvergleich Eingabe'!$C$5,F9+AD9,0)</f>
        <v>2573.4141690000001</v>
      </c>
      <c r="W9" s="2">
        <f>IF(Q9&lt;='Heizkostenvergleich Eingabe'!$C$5,G9+AE9,0)</f>
        <v>2475.2130000000002</v>
      </c>
      <c r="X9" s="102">
        <f>IF(Q9&lt;='Heizkostenvergleich Eingabe'!$C$5,H9+AF9,0)</f>
        <v>3808.3604203608247</v>
      </c>
      <c r="Z9" s="2">
        <f>IF($D$1=TRUE,IF(Q9&lt;='Heizkostenvergleich Eingabe'!$C$5,'Heizkostenvergleich Eingabe'!$C$16,NA()),0)</f>
        <v>425.74250000000001</v>
      </c>
      <c r="AA9" s="2">
        <f>IF($D$1=TRUE,IF(Q9&lt;='Heizkostenvergleich Eingabe'!$C$5,'Heizkostenvergleich Eingabe'!$D$16,NA()),0)</f>
        <v>384.74249999999995</v>
      </c>
      <c r="AB9" s="2">
        <f>IF($D$1=TRUE,IF(Q9&lt;='Heizkostenvergleich Eingabe'!$C$5,'Heizkostenvergleich Eingabe'!$E$16,NA()),0)</f>
        <v>0</v>
      </c>
      <c r="AC9" s="2">
        <f>IF($D$1=TRUE,IF(Q9&lt;='Heizkostenvergleich Eingabe'!$C$5,'Heizkostenvergleich Eingabe'!$F$16,NA()),0)</f>
        <v>1056.5662499999999</v>
      </c>
      <c r="AD9" s="2">
        <f>IF($D$1=TRUE,IF(Q9&lt;='Heizkostenvergleich Eingabe'!$C$5,'Heizkostenvergleich Eingabe'!$G$16,NA()),0)</f>
        <v>609.78375000000005</v>
      </c>
      <c r="AE9" s="2">
        <f>IF($D$1=TRUE,IF(Q9&lt;='Heizkostenvergleich Eingabe'!$C$5,'Heizkostenvergleich Eingabe'!$H$16,NA()),0)</f>
        <v>455.32499999999999</v>
      </c>
      <c r="AF9" s="102">
        <f>IF($D$1=TRUE,IF(Q9&lt;='Heizkostenvergleich Eingabe'!$C$5,'Heizkostenvergleich Eingabe'!$I$16,NA()),0)</f>
        <v>1484.0625</v>
      </c>
    </row>
    <row r="10" spans="1:32" x14ac:dyDescent="0.2">
      <c r="A10">
        <v>5</v>
      </c>
      <c r="B10" s="2">
        <f>IF(A10&lt;='Heizkostenvergleich Eingabe'!$C$5,B9+(B9*'Heizkostenvergleich Eingabe'!$C$11),NA())</f>
        <v>1865.80209375</v>
      </c>
      <c r="C10" s="2">
        <f>IF(A10&lt;='Heizkostenvergleich Eingabe'!$C$5,C9+(C9*'Heizkostenvergleich Eingabe'!$D$11),NA())</f>
        <v>1755.7937436</v>
      </c>
      <c r="D10" s="2">
        <f>IF(A10&lt;='Heizkostenvergleich Eingabe'!$C$5,D9+(D9*'Heizkostenvergleich Eingabe'!$E$11),NA())</f>
        <v>6586.7589333225005</v>
      </c>
      <c r="E10" s="2">
        <f>IF(A10&lt;='Heizkostenvergleich Eingabe'!$C$5,E9+(E9*'Heizkostenvergleich Eingabe'!$F$11),NA())</f>
        <v>1510.995577425</v>
      </c>
      <c r="F10" s="2">
        <f>IF(A10&lt;='Heizkostenvergleich Eingabe'!$C$5,F9+(F9*'Heizkostenvergleich Eingabe'!$G$11),NA())</f>
        <v>2022.5393315700001</v>
      </c>
      <c r="G10" s="2">
        <f>IF(A10&lt;='Heizkostenvergleich Eingabe'!$C$5,G9+(G9*'Heizkostenvergleich Eingabe'!$H$11),NA())</f>
        <v>2100.68352</v>
      </c>
      <c r="H10" s="102">
        <f>IF(A10&lt;='Heizkostenvergleich Eingabe'!$C$5,H9+(H9*'Heizkostenvergleich Eingabe'!$I$11),NA())</f>
        <v>2394.0268579716494</v>
      </c>
      <c r="I10">
        <f>IF(A10&lt;='Heizkostenvergleich Eingabe'!$C$5,A10,0)</f>
        <v>5</v>
      </c>
      <c r="J10" s="2">
        <f>IF($J$4=TRUE,,NA())+IF($K$2,B10,0)+IF($L$2,$D$45/'Heizkostenvergleich Eingabe'!$C$5,0)+IF($M$2,'Heizkostenvergleich Eingabe'!$C$16,0)</f>
        <v>2711.2245937499997</v>
      </c>
      <c r="K10" s="2">
        <f>IF($K$4=TRUE,,NA())+IF($K$2,C10,0)+IF($L$2,$E$45/'Heizkostenvergleich Eingabe'!$C$5,0)+IF($M$2,'Heizkostenvergleich Eingabe'!$D$16,0)</f>
        <v>2575.4962435999996</v>
      </c>
      <c r="L10" s="2" t="e">
        <f>IF($L$4=TRUE,,NA())+IF($K$2,D10,0)+IF($L$2,$F$45/'Heizkostenvergleich Eingabe'!$C$5,0)+IF($M$2,'Heizkostenvergleich Eingabe'!$E$16,0)</f>
        <v>#N/A</v>
      </c>
      <c r="M10" s="2">
        <f>IF($M$4=TRUE,,NA())+IF($K$2,E10,0)+IF($L$2,$G$45/'Heizkostenvergleich Eingabe'!$C$5,0)+IF($M$2,'Heizkostenvergleich Eingabe'!$F$16,0)</f>
        <v>3174.4018274249997</v>
      </c>
      <c r="N10" s="2">
        <f>IF($N$4=TRUE,,NA())+IF($K$2,F10,0)+IF($L$2,$H$45/'Heizkostenvergleich Eingabe'!$C$5,0)+IF($M$2,'Heizkostenvergleich Eingabe'!$G$16,0)</f>
        <v>3096.3230815700003</v>
      </c>
      <c r="O10" s="2">
        <f>IF($O$4=TRUE,,NA())+IF($K$2,G10,0)+IF($L$2,$I$45/'Heizkostenvergleich Eingabe'!$C$5,0)+IF($M$2,'Heizkostenvergleich Eingabe'!$H$16,0)</f>
        <v>3284.5285199999998</v>
      </c>
      <c r="P10" s="102" t="e">
        <f>IF($P$4=TRUE,,NA())+IF($K$2,H10,0)+IF($L$2,$J$45/'Heizkostenvergleich Eingabe'!$C$5,0)+IF($M$2,'Heizkostenvergleich Eingabe'!$I$16,0)</f>
        <v>#N/A</v>
      </c>
      <c r="Q10">
        <v>5</v>
      </c>
      <c r="R10" s="2">
        <f>IF(Q10&lt;='Heizkostenvergleich Eingabe'!$C$5,B10+Z10,0)</f>
        <v>2291.5445937499999</v>
      </c>
      <c r="S10" s="2">
        <f>IF(Q10&lt;='Heizkostenvergleich Eingabe'!$C$5,C10+AA10,0)</f>
        <v>2140.5362436</v>
      </c>
      <c r="T10" s="2">
        <f>IF(Q10&lt;='Heizkostenvergleich Eingabe'!$C$5,D10+AB10,0)</f>
        <v>6586.7589333225005</v>
      </c>
      <c r="U10" s="2">
        <f>IF(Q10&lt;='Heizkostenvergleich Eingabe'!$C$5,E10+AC10,0)</f>
        <v>2567.561827425</v>
      </c>
      <c r="V10" s="2">
        <f>IF(Q10&lt;='Heizkostenvergleich Eingabe'!$C$5,F10+AD10,0)</f>
        <v>2632.3230815699999</v>
      </c>
      <c r="W10" s="2">
        <f>IF(Q10&lt;='Heizkostenvergleich Eingabe'!$C$5,G10+AE10,0)</f>
        <v>2556.0085199999999</v>
      </c>
      <c r="X10" s="102">
        <f>IF(Q10&lt;='Heizkostenvergleich Eingabe'!$C$5,H10+AF10,0)</f>
        <v>3878.0893579716494</v>
      </c>
      <c r="Z10" s="2">
        <f>IF($D$1=TRUE,IF(Q10&lt;='Heizkostenvergleich Eingabe'!$C$5,'Heizkostenvergleich Eingabe'!$C$16,NA()),0)</f>
        <v>425.74250000000001</v>
      </c>
      <c r="AA10" s="2">
        <f>IF($D$1=TRUE,IF(Q10&lt;='Heizkostenvergleich Eingabe'!$C$5,'Heizkostenvergleich Eingabe'!$D$16,NA()),0)</f>
        <v>384.74249999999995</v>
      </c>
      <c r="AB10" s="2">
        <f>IF($D$1=TRUE,IF(Q10&lt;='Heizkostenvergleich Eingabe'!$C$5,'Heizkostenvergleich Eingabe'!$E$16,NA()),0)</f>
        <v>0</v>
      </c>
      <c r="AC10" s="2">
        <f>IF($D$1=TRUE,IF(Q10&lt;='Heizkostenvergleich Eingabe'!$C$5,'Heizkostenvergleich Eingabe'!$F$16,NA()),0)</f>
        <v>1056.5662499999999</v>
      </c>
      <c r="AD10" s="2">
        <f>IF($D$1=TRUE,IF(Q10&lt;='Heizkostenvergleich Eingabe'!$C$5,'Heizkostenvergleich Eingabe'!$G$16,NA()),0)</f>
        <v>609.78375000000005</v>
      </c>
      <c r="AE10" s="2">
        <f>IF($D$1=TRUE,IF(Q10&lt;='Heizkostenvergleich Eingabe'!$C$5,'Heizkostenvergleich Eingabe'!$H$16,NA()),0)</f>
        <v>455.32499999999999</v>
      </c>
      <c r="AF10" s="102">
        <f>IF($D$1=TRUE,IF(Q10&lt;='Heizkostenvergleich Eingabe'!$C$5,'Heizkostenvergleich Eingabe'!$I$16,NA()),0)</f>
        <v>1484.0625</v>
      </c>
    </row>
    <row r="11" spans="1:32" x14ac:dyDescent="0.2">
      <c r="A11">
        <v>6</v>
      </c>
      <c r="B11" s="2">
        <f>IF(A11&lt;='Heizkostenvergleich Eingabe'!$C$5,B10+(B10*'Heizkostenvergleich Eingabe'!$C$11),NA())</f>
        <v>1959.0921984375</v>
      </c>
      <c r="C11" s="2">
        <f>IF(A11&lt;='Heizkostenvergleich Eingabe'!$C$5,C10+(C10*'Heizkostenvergleich Eingabe'!$D$11),NA())</f>
        <v>1808.4675559079999</v>
      </c>
      <c r="D11" s="2">
        <f>IF(A11&lt;='Heizkostenvergleich Eingabe'!$C$5,D10+(D10*'Heizkostenvergleich Eingabe'!$E$11),NA())</f>
        <v>6784.3617013221756</v>
      </c>
      <c r="E11" s="2">
        <f>IF(A11&lt;='Heizkostenvergleich Eingabe'!$C$5,E10+(E10*'Heizkostenvergleich Eingabe'!$F$11),NA())</f>
        <v>1556.32544474775</v>
      </c>
      <c r="F11" s="2">
        <f>IF(A11&lt;='Heizkostenvergleich Eingabe'!$C$5,F10+(F10*'Heizkostenvergleich Eingabe'!$G$11),NA())</f>
        <v>2083.2155115170999</v>
      </c>
      <c r="G11" s="2">
        <f>IF(A11&lt;='Heizkostenvergleich Eingabe'!$C$5,G10+(G10*'Heizkostenvergleich Eingabe'!$H$11),NA())</f>
        <v>2184.7108607999999</v>
      </c>
      <c r="H11" s="102">
        <f>IF(A11&lt;='Heizkostenvergleich Eingabe'!$C$5,H10+(H10*'Heizkostenvergleich Eingabe'!$I$11),NA())</f>
        <v>2465.8476637107988</v>
      </c>
      <c r="I11">
        <f>IF(A11&lt;='Heizkostenvergleich Eingabe'!$C$5,A11,0)</f>
        <v>6</v>
      </c>
      <c r="J11" s="2">
        <f>IF($J$4=TRUE,,NA())+IF($K$2,B11,0)+IF($L$2,$D$45/'Heizkostenvergleich Eingabe'!$C$5,0)+IF($M$2,'Heizkostenvergleich Eingabe'!$C$16,0)</f>
        <v>2804.5146984374996</v>
      </c>
      <c r="K11" s="2">
        <f>IF($K$4=TRUE,,NA())+IF($K$2,C11,0)+IF($L$2,$E$45/'Heizkostenvergleich Eingabe'!$C$5,0)+IF($M$2,'Heizkostenvergleich Eingabe'!$D$16,0)</f>
        <v>2628.1700559079995</v>
      </c>
      <c r="L11" s="2" t="e">
        <f>IF($L$4=TRUE,,NA())+IF($K$2,D11,0)+IF($L$2,$F$45/'Heizkostenvergleich Eingabe'!$C$5,0)+IF($M$2,'Heizkostenvergleich Eingabe'!$E$16,0)</f>
        <v>#N/A</v>
      </c>
      <c r="M11" s="2">
        <f>IF($M$4=TRUE,,NA())+IF($K$2,E11,0)+IF($L$2,$G$45/'Heizkostenvergleich Eingabe'!$C$5,0)+IF($M$2,'Heizkostenvergleich Eingabe'!$F$16,0)</f>
        <v>3219.7316947477498</v>
      </c>
      <c r="N11" s="2">
        <f>IF($N$4=TRUE,,NA())+IF($K$2,F11,0)+IF($L$2,$H$45/'Heizkostenvergleich Eingabe'!$C$5,0)+IF($M$2,'Heizkostenvergleich Eingabe'!$G$16,0)</f>
        <v>3156.9992615171</v>
      </c>
      <c r="O11" s="2">
        <f>IF($O$4=TRUE,,NA())+IF($K$2,G11,0)+IF($L$2,$I$45/'Heizkostenvergleich Eingabe'!$C$5,0)+IF($M$2,'Heizkostenvergleich Eingabe'!$H$16,0)</f>
        <v>3368.5558607999997</v>
      </c>
      <c r="P11" s="102" t="e">
        <f>IF($P$4=TRUE,,NA())+IF($K$2,H11,0)+IF($L$2,$J$45/'Heizkostenvergleich Eingabe'!$C$5,0)+IF($M$2,'Heizkostenvergleich Eingabe'!$I$16,0)</f>
        <v>#N/A</v>
      </c>
      <c r="Q11">
        <v>6</v>
      </c>
      <c r="R11" s="2">
        <f>IF(Q11&lt;='Heizkostenvergleich Eingabe'!$C$5,B11+Z11,0)</f>
        <v>2384.8346984374998</v>
      </c>
      <c r="S11" s="2">
        <f>IF(Q11&lt;='Heizkostenvergleich Eingabe'!$C$5,C11+AA11,0)</f>
        <v>2193.210055908</v>
      </c>
      <c r="T11" s="2">
        <f>IF(Q11&lt;='Heizkostenvergleich Eingabe'!$C$5,D11+AB11,0)</f>
        <v>6784.3617013221756</v>
      </c>
      <c r="U11" s="2">
        <f>IF(Q11&lt;='Heizkostenvergleich Eingabe'!$C$5,E11+AC11,0)</f>
        <v>2612.8916947477501</v>
      </c>
      <c r="V11" s="2">
        <f>IF(Q11&lt;='Heizkostenvergleich Eingabe'!$C$5,F11+AD11,0)</f>
        <v>2692.9992615171</v>
      </c>
      <c r="W11" s="2">
        <f>IF(Q11&lt;='Heizkostenvergleich Eingabe'!$C$5,G11+AE11,0)</f>
        <v>2640.0358607999997</v>
      </c>
      <c r="X11" s="102">
        <f>IF(Q11&lt;='Heizkostenvergleich Eingabe'!$C$5,H11+AF11,0)</f>
        <v>3949.9101637107988</v>
      </c>
      <c r="Z11" s="2">
        <f>IF($D$1=TRUE,IF(Q11&lt;='Heizkostenvergleich Eingabe'!$C$5,'Heizkostenvergleich Eingabe'!$C$16,NA()),0)</f>
        <v>425.74250000000001</v>
      </c>
      <c r="AA11" s="2">
        <f>IF($D$1=TRUE,IF(Q11&lt;='Heizkostenvergleich Eingabe'!$C$5,'Heizkostenvergleich Eingabe'!$D$16,NA()),0)</f>
        <v>384.74249999999995</v>
      </c>
      <c r="AB11" s="2">
        <f>IF($D$1=TRUE,IF(Q11&lt;='Heizkostenvergleich Eingabe'!$C$5,'Heizkostenvergleich Eingabe'!$E$16,NA()),0)</f>
        <v>0</v>
      </c>
      <c r="AC11" s="2">
        <f>IF($D$1=TRUE,IF(Q11&lt;='Heizkostenvergleich Eingabe'!$C$5,'Heizkostenvergleich Eingabe'!$F$16,NA()),0)</f>
        <v>1056.5662499999999</v>
      </c>
      <c r="AD11" s="2">
        <f>IF($D$1=TRUE,IF(Q11&lt;='Heizkostenvergleich Eingabe'!$C$5,'Heizkostenvergleich Eingabe'!$G$16,NA()),0)</f>
        <v>609.78375000000005</v>
      </c>
      <c r="AE11" s="2">
        <f>IF($D$1=TRUE,IF(Q11&lt;='Heizkostenvergleich Eingabe'!$C$5,'Heizkostenvergleich Eingabe'!$H$16,NA()),0)</f>
        <v>455.32499999999999</v>
      </c>
      <c r="AF11" s="102">
        <f>IF($D$1=TRUE,IF(Q11&lt;='Heizkostenvergleich Eingabe'!$C$5,'Heizkostenvergleich Eingabe'!$I$16,NA()),0)</f>
        <v>1484.0625</v>
      </c>
    </row>
    <row r="12" spans="1:32" x14ac:dyDescent="0.2">
      <c r="A12">
        <v>7</v>
      </c>
      <c r="B12" s="2">
        <f>IF(A12&lt;='Heizkostenvergleich Eingabe'!$C$5,B11+(B11*'Heizkostenvergleich Eingabe'!$C$11),NA())</f>
        <v>2057.0468083593751</v>
      </c>
      <c r="C12" s="2">
        <f>IF(A12&lt;='Heizkostenvergleich Eingabe'!$C$5,C11+(C11*'Heizkostenvergleich Eingabe'!$D$11),NA())</f>
        <v>1862.72158258524</v>
      </c>
      <c r="D12" s="2">
        <f>IF(A12&lt;='Heizkostenvergleich Eingabe'!$C$5,D11+(D11*'Heizkostenvergleich Eingabe'!$E$11),NA())</f>
        <v>6987.8925523618409</v>
      </c>
      <c r="E12" s="2">
        <f>IF(A12&lt;='Heizkostenvergleich Eingabe'!$C$5,E11+(E11*'Heizkostenvergleich Eingabe'!$F$11),NA())</f>
        <v>1603.0152080901826</v>
      </c>
      <c r="F12" s="2">
        <f>IF(A12&lt;='Heizkostenvergleich Eingabe'!$C$5,F11+(F11*'Heizkostenvergleich Eingabe'!$G$11),NA())</f>
        <v>2145.711976862613</v>
      </c>
      <c r="G12" s="2">
        <f>IF(A12&lt;='Heizkostenvergleich Eingabe'!$C$5,G11+(G11*'Heizkostenvergleich Eingabe'!$H$11),NA())</f>
        <v>2272.0992952319998</v>
      </c>
      <c r="H12" s="102">
        <f>IF(A12&lt;='Heizkostenvergleich Eingabe'!$C$5,H11+(H11*'Heizkostenvergleich Eingabe'!$I$11),NA())</f>
        <v>2539.8230936221225</v>
      </c>
      <c r="I12">
        <f>IF(A12&lt;='Heizkostenvergleich Eingabe'!$C$5,A12,0)</f>
        <v>7</v>
      </c>
      <c r="J12" s="2">
        <f>IF($J$4=TRUE,,NA())+IF($K$2,B12,0)+IF($L$2,$D$45/'Heizkostenvergleich Eingabe'!$C$5,0)+IF($M$2,'Heizkostenvergleich Eingabe'!$C$16,0)</f>
        <v>2902.4693083593747</v>
      </c>
      <c r="K12" s="2">
        <f>IF($K$4=TRUE,,NA())+IF($K$2,C12,0)+IF($L$2,$E$45/'Heizkostenvergleich Eingabe'!$C$5,0)+IF($M$2,'Heizkostenvergleich Eingabe'!$D$16,0)</f>
        <v>2682.4240825852398</v>
      </c>
      <c r="L12" s="2" t="e">
        <f>IF($L$4=TRUE,,NA())+IF($K$2,D12,0)+IF($L$2,$F$45/'Heizkostenvergleich Eingabe'!$C$5,0)+IF($M$2,'Heizkostenvergleich Eingabe'!$E$16,0)</f>
        <v>#N/A</v>
      </c>
      <c r="M12" s="2">
        <f>IF($M$4=TRUE,,NA())+IF($K$2,E12,0)+IF($L$2,$G$45/'Heizkostenvergleich Eingabe'!$C$5,0)+IF($M$2,'Heizkostenvergleich Eingabe'!$F$16,0)</f>
        <v>3266.4214580901826</v>
      </c>
      <c r="N12" s="2">
        <f>IF($N$4=TRUE,,NA())+IF($K$2,F12,0)+IF($L$2,$H$45/'Heizkostenvergleich Eingabe'!$C$5,0)+IF($M$2,'Heizkostenvergleich Eingabe'!$G$16,0)</f>
        <v>3219.4957268626131</v>
      </c>
      <c r="O12" s="2">
        <f>IF($O$4=TRUE,,NA())+IF($K$2,G12,0)+IF($L$2,$I$45/'Heizkostenvergleich Eingabe'!$C$5,0)+IF($M$2,'Heizkostenvergleich Eingabe'!$H$16,0)</f>
        <v>3455.9442952319996</v>
      </c>
      <c r="P12" s="102" t="e">
        <f>IF($P$4=TRUE,,NA())+IF($K$2,H12,0)+IF($L$2,$J$45/'Heizkostenvergleich Eingabe'!$C$5,0)+IF($M$2,'Heizkostenvergleich Eingabe'!$I$16,0)</f>
        <v>#N/A</v>
      </c>
      <c r="Q12">
        <v>7</v>
      </c>
      <c r="R12" s="2">
        <f>IF(Q12&lt;='Heizkostenvergleich Eingabe'!$C$5,B12+Z12,0)</f>
        <v>2482.7893083593749</v>
      </c>
      <c r="S12" s="2">
        <f>IF(Q12&lt;='Heizkostenvergleich Eingabe'!$C$5,C12+AA12,0)</f>
        <v>2247.4640825852398</v>
      </c>
      <c r="T12" s="2">
        <f>IF(Q12&lt;='Heizkostenvergleich Eingabe'!$C$5,D12+AB12,0)</f>
        <v>6987.8925523618409</v>
      </c>
      <c r="U12" s="2">
        <f>IF(Q12&lt;='Heizkostenvergleich Eingabe'!$C$5,E12+AC12,0)</f>
        <v>2659.5814580901824</v>
      </c>
      <c r="V12" s="2">
        <f>IF(Q12&lt;='Heizkostenvergleich Eingabe'!$C$5,F12+AD12,0)</f>
        <v>2755.4957268626131</v>
      </c>
      <c r="W12" s="2">
        <f>IF(Q12&lt;='Heizkostenvergleich Eingabe'!$C$5,G12+AE12,0)</f>
        <v>2727.4242952319996</v>
      </c>
      <c r="X12" s="102">
        <f>IF(Q12&lt;='Heizkostenvergleich Eingabe'!$C$5,H12+AF12,0)</f>
        <v>4023.8855936221225</v>
      </c>
      <c r="Z12" s="2">
        <f>IF($D$1=TRUE,IF(Q12&lt;='Heizkostenvergleich Eingabe'!$C$5,'Heizkostenvergleich Eingabe'!$C$16,NA()),0)</f>
        <v>425.74250000000001</v>
      </c>
      <c r="AA12" s="2">
        <f>IF($D$1=TRUE,IF(Q12&lt;='Heizkostenvergleich Eingabe'!$C$5,'Heizkostenvergleich Eingabe'!$D$16,NA()),0)</f>
        <v>384.74249999999995</v>
      </c>
      <c r="AB12" s="2">
        <f>IF($D$1=TRUE,IF(Q12&lt;='Heizkostenvergleich Eingabe'!$C$5,'Heizkostenvergleich Eingabe'!$E$16,NA()),0)</f>
        <v>0</v>
      </c>
      <c r="AC12" s="2">
        <f>IF($D$1=TRUE,IF(Q12&lt;='Heizkostenvergleich Eingabe'!$C$5,'Heizkostenvergleich Eingabe'!$F$16,NA()),0)</f>
        <v>1056.5662499999999</v>
      </c>
      <c r="AD12" s="2">
        <f>IF($D$1=TRUE,IF(Q12&lt;='Heizkostenvergleich Eingabe'!$C$5,'Heizkostenvergleich Eingabe'!$G$16,NA()),0)</f>
        <v>609.78375000000005</v>
      </c>
      <c r="AE12" s="2">
        <f>IF($D$1=TRUE,IF(Q12&lt;='Heizkostenvergleich Eingabe'!$C$5,'Heizkostenvergleich Eingabe'!$H$16,NA()),0)</f>
        <v>455.32499999999999</v>
      </c>
      <c r="AF12" s="102">
        <f>IF($D$1=TRUE,IF(Q12&lt;='Heizkostenvergleich Eingabe'!$C$5,'Heizkostenvergleich Eingabe'!$I$16,NA()),0)</f>
        <v>1484.0625</v>
      </c>
    </row>
    <row r="13" spans="1:32" x14ac:dyDescent="0.2">
      <c r="A13">
        <v>8</v>
      </c>
      <c r="B13" s="2">
        <f>IF(A13&lt;='Heizkostenvergleich Eingabe'!$C$5,B12+(B12*'Heizkostenvergleich Eingabe'!$C$11),NA())</f>
        <v>2159.8991487773437</v>
      </c>
      <c r="C13" s="2">
        <f>IF(A13&lt;='Heizkostenvergleich Eingabe'!$C$5,C12+(C12*'Heizkostenvergleich Eingabe'!$D$11),NA())</f>
        <v>1918.6032300627971</v>
      </c>
      <c r="D13" s="2">
        <f>IF(A13&lt;='Heizkostenvergleich Eingabe'!$C$5,D12+(D12*'Heizkostenvergleich Eingabe'!$E$11),NA())</f>
        <v>7197.5293289326964</v>
      </c>
      <c r="E13" s="2">
        <f>IF(A13&lt;='Heizkostenvergleich Eingabe'!$C$5,E12+(E12*'Heizkostenvergleich Eingabe'!$F$11),NA())</f>
        <v>1651.105664332888</v>
      </c>
      <c r="F13" s="2">
        <f>IF(A13&lt;='Heizkostenvergleich Eingabe'!$C$5,F12+(F12*'Heizkostenvergleich Eingabe'!$G$11),NA())</f>
        <v>2210.0833361684913</v>
      </c>
      <c r="G13" s="2">
        <f>IF(A13&lt;='Heizkostenvergleich Eingabe'!$C$5,G12+(G12*'Heizkostenvergleich Eingabe'!$H$11),NA())</f>
        <v>2362.9832670412798</v>
      </c>
      <c r="H13" s="102">
        <f>IF(A13&lt;='Heizkostenvergleich Eingabe'!$C$5,H12+(H12*'Heizkostenvergleich Eingabe'!$I$11),NA())</f>
        <v>2616.0177864307861</v>
      </c>
      <c r="I13">
        <f>IF(A13&lt;='Heizkostenvergleich Eingabe'!$C$5,A13,0)</f>
        <v>8</v>
      </c>
      <c r="J13" s="2">
        <f>IF($J$4=TRUE,,NA())+IF($K$2,B13,0)+IF($L$2,$D$45/'Heizkostenvergleich Eingabe'!$C$5,0)+IF($M$2,'Heizkostenvergleich Eingabe'!$C$16,0)</f>
        <v>3005.3216487773434</v>
      </c>
      <c r="K13" s="2">
        <f>IF($K$4=TRUE,,NA())+IF($K$2,C13,0)+IF($L$2,$E$45/'Heizkostenvergleich Eingabe'!$C$5,0)+IF($M$2,'Heizkostenvergleich Eingabe'!$D$16,0)</f>
        <v>2738.305730062797</v>
      </c>
      <c r="L13" s="2" t="e">
        <f>IF($L$4=TRUE,,NA())+IF($K$2,D13,0)+IF($L$2,$F$45/'Heizkostenvergleich Eingabe'!$C$5,0)+IF($M$2,'Heizkostenvergleich Eingabe'!$E$16,0)</f>
        <v>#N/A</v>
      </c>
      <c r="M13" s="2">
        <f>IF($M$4=TRUE,,NA())+IF($K$2,E13,0)+IF($L$2,$G$45/'Heizkostenvergleich Eingabe'!$C$5,0)+IF($M$2,'Heizkostenvergleich Eingabe'!$F$16,0)</f>
        <v>3314.511914332888</v>
      </c>
      <c r="N13" s="2">
        <f>IF($N$4=TRUE,,NA())+IF($K$2,F13,0)+IF($L$2,$H$45/'Heizkostenvergleich Eingabe'!$C$5,0)+IF($M$2,'Heizkostenvergleich Eingabe'!$G$16,0)</f>
        <v>3283.8670861684914</v>
      </c>
      <c r="O13" s="2">
        <f>IF($O$4=TRUE,,NA())+IF($K$2,G13,0)+IF($L$2,$I$45/'Heizkostenvergleich Eingabe'!$C$5,0)+IF($M$2,'Heizkostenvergleich Eingabe'!$H$16,0)</f>
        <v>3546.8282670412796</v>
      </c>
      <c r="P13" s="102" t="e">
        <f>IF($P$4=TRUE,,NA())+IF($K$2,H13,0)+IF($L$2,$J$45/'Heizkostenvergleich Eingabe'!$C$5,0)+IF($M$2,'Heizkostenvergleich Eingabe'!$I$16,0)</f>
        <v>#N/A</v>
      </c>
      <c r="Q13">
        <v>8</v>
      </c>
      <c r="R13" s="2">
        <f>IF(Q13&lt;='Heizkostenvergleich Eingabe'!$C$5,B13+Z13,0)</f>
        <v>2585.6416487773436</v>
      </c>
      <c r="S13" s="2">
        <f>IF(Q13&lt;='Heizkostenvergleich Eingabe'!$C$5,C13+AA13,0)</f>
        <v>2303.345730062797</v>
      </c>
      <c r="T13" s="2">
        <f>IF(Q13&lt;='Heizkostenvergleich Eingabe'!$C$5,D13+AB13,0)</f>
        <v>7197.5293289326964</v>
      </c>
      <c r="U13" s="2">
        <f>IF(Q13&lt;='Heizkostenvergleich Eingabe'!$C$5,E13+AC13,0)</f>
        <v>2707.6719143328878</v>
      </c>
      <c r="V13" s="2">
        <f>IF(Q13&lt;='Heizkostenvergleich Eingabe'!$C$5,F13+AD13,0)</f>
        <v>2819.8670861684914</v>
      </c>
      <c r="W13" s="2">
        <f>IF(Q13&lt;='Heizkostenvergleich Eingabe'!$C$5,G13+AE13,0)</f>
        <v>2818.3082670412796</v>
      </c>
      <c r="X13" s="102">
        <f>IF(Q13&lt;='Heizkostenvergleich Eingabe'!$C$5,H13+AF13,0)</f>
        <v>4100.0802864307861</v>
      </c>
      <c r="Z13" s="2">
        <f>IF($D$1=TRUE,IF(Q13&lt;='Heizkostenvergleich Eingabe'!$C$5,'Heizkostenvergleich Eingabe'!$C$16,NA()),0)</f>
        <v>425.74250000000001</v>
      </c>
      <c r="AA13" s="2">
        <f>IF($D$1=TRUE,IF(Q13&lt;='Heizkostenvergleich Eingabe'!$C$5,'Heizkostenvergleich Eingabe'!$D$16,NA()),0)</f>
        <v>384.74249999999995</v>
      </c>
      <c r="AB13" s="2">
        <f>IF($D$1=TRUE,IF(Q13&lt;='Heizkostenvergleich Eingabe'!$C$5,'Heizkostenvergleich Eingabe'!$E$16,NA()),0)</f>
        <v>0</v>
      </c>
      <c r="AC13" s="2">
        <f>IF($D$1=TRUE,IF(Q13&lt;='Heizkostenvergleich Eingabe'!$C$5,'Heizkostenvergleich Eingabe'!$F$16,NA()),0)</f>
        <v>1056.5662499999999</v>
      </c>
      <c r="AD13" s="2">
        <f>IF($D$1=TRUE,IF(Q13&lt;='Heizkostenvergleich Eingabe'!$C$5,'Heizkostenvergleich Eingabe'!$G$16,NA()),0)</f>
        <v>609.78375000000005</v>
      </c>
      <c r="AE13" s="2">
        <f>IF($D$1=TRUE,IF(Q13&lt;='Heizkostenvergleich Eingabe'!$C$5,'Heizkostenvergleich Eingabe'!$H$16,NA()),0)</f>
        <v>455.32499999999999</v>
      </c>
      <c r="AF13" s="102">
        <f>IF($D$1=TRUE,IF(Q13&lt;='Heizkostenvergleich Eingabe'!$C$5,'Heizkostenvergleich Eingabe'!$I$16,NA()),0)</f>
        <v>1484.0625</v>
      </c>
    </row>
    <row r="14" spans="1:32" x14ac:dyDescent="0.2">
      <c r="A14">
        <v>9</v>
      </c>
      <c r="B14" s="2">
        <f>IF(A14&lt;='Heizkostenvergleich Eingabe'!$C$5,B13+(B13*'Heizkostenvergleich Eingabe'!$C$11),NA())</f>
        <v>2267.8941062162107</v>
      </c>
      <c r="C14" s="2">
        <f>IF(A14&lt;='Heizkostenvergleich Eingabe'!$C$5,C13+(C13*'Heizkostenvergleich Eingabe'!$D$11),NA())</f>
        <v>1976.1613269646809</v>
      </c>
      <c r="D14" s="2">
        <f>IF(A14&lt;='Heizkostenvergleich Eingabe'!$C$5,D13+(D13*'Heizkostenvergleich Eingabe'!$E$11),NA())</f>
        <v>7413.4552088006776</v>
      </c>
      <c r="E14" s="2">
        <f>IF(A14&lt;='Heizkostenvergleich Eingabe'!$C$5,E13+(E13*'Heizkostenvergleich Eingabe'!$F$11),NA())</f>
        <v>1700.6388342628745</v>
      </c>
      <c r="F14" s="2">
        <f>IF(A14&lt;='Heizkostenvergleich Eingabe'!$C$5,F13+(F13*'Heizkostenvergleich Eingabe'!$G$11),NA())</f>
        <v>2276.3858362535461</v>
      </c>
      <c r="G14" s="2">
        <f>IF(A14&lt;='Heizkostenvergleich Eingabe'!$C$5,G13+(G13*'Heizkostenvergleich Eingabe'!$H$11),NA())</f>
        <v>2457.5025977229311</v>
      </c>
      <c r="H14" s="102">
        <f>IF(A14&lt;='Heizkostenvergleich Eingabe'!$C$5,H13+(H13*'Heizkostenvergleich Eingabe'!$I$11),NA())</f>
        <v>2694.4983200237098</v>
      </c>
      <c r="I14">
        <f>IF(A14&lt;='Heizkostenvergleich Eingabe'!$C$5,A14,0)</f>
        <v>9</v>
      </c>
      <c r="J14" s="2">
        <f>IF($J$4=TRUE,,NA())+IF($K$2,B14,0)+IF($L$2,$D$45/'Heizkostenvergleich Eingabe'!$C$5,0)+IF($M$2,'Heizkostenvergleich Eingabe'!$C$16,0)</f>
        <v>3113.3166062162104</v>
      </c>
      <c r="K14" s="2">
        <f>IF($K$4=TRUE,,NA())+IF($K$2,C14,0)+IF($L$2,$E$45/'Heizkostenvergleich Eingabe'!$C$5,0)+IF($M$2,'Heizkostenvergleich Eingabe'!$D$16,0)</f>
        <v>2795.8638269646808</v>
      </c>
      <c r="L14" s="2" t="e">
        <f>IF($L$4=TRUE,,NA())+IF($K$2,D14,0)+IF($L$2,$F$45/'Heizkostenvergleich Eingabe'!$C$5,0)+IF($M$2,'Heizkostenvergleich Eingabe'!$E$16,0)</f>
        <v>#N/A</v>
      </c>
      <c r="M14" s="2">
        <f>IF($M$4=TRUE,,NA())+IF($K$2,E14,0)+IF($L$2,$G$45/'Heizkostenvergleich Eingabe'!$C$5,0)+IF($M$2,'Heizkostenvergleich Eingabe'!$F$16,0)</f>
        <v>3364.0450842628743</v>
      </c>
      <c r="N14" s="2">
        <f>IF($N$4=TRUE,,NA())+IF($K$2,F14,0)+IF($L$2,$H$45/'Heizkostenvergleich Eingabe'!$C$5,0)+IF($M$2,'Heizkostenvergleich Eingabe'!$G$16,0)</f>
        <v>3350.1695862535462</v>
      </c>
      <c r="O14" s="2">
        <f>IF($O$4=TRUE,,NA())+IF($K$2,G14,0)+IF($L$2,$I$45/'Heizkostenvergleich Eingabe'!$C$5,0)+IF($M$2,'Heizkostenvergleich Eingabe'!$H$16,0)</f>
        <v>3641.3475977229309</v>
      </c>
      <c r="P14" s="102" t="e">
        <f>IF($P$4=TRUE,,NA())+IF($K$2,H14,0)+IF($L$2,$J$45/'Heizkostenvergleich Eingabe'!$C$5,0)+IF($M$2,'Heizkostenvergleich Eingabe'!$I$16,0)</f>
        <v>#N/A</v>
      </c>
      <c r="Q14">
        <v>9</v>
      </c>
      <c r="R14" s="2">
        <f>IF(Q14&lt;='Heizkostenvergleich Eingabe'!$C$5,B14+Z14,0)</f>
        <v>2693.6366062162106</v>
      </c>
      <c r="S14" s="2">
        <f>IF(Q14&lt;='Heizkostenvergleich Eingabe'!$C$5,C14+AA14,0)</f>
        <v>2360.9038269646808</v>
      </c>
      <c r="T14" s="2">
        <f>IF(Q14&lt;='Heizkostenvergleich Eingabe'!$C$5,D14+AB14,0)</f>
        <v>7413.4552088006776</v>
      </c>
      <c r="U14" s="2">
        <f>IF(Q14&lt;='Heizkostenvergleich Eingabe'!$C$5,E14+AC14,0)</f>
        <v>2757.2050842628742</v>
      </c>
      <c r="V14" s="2">
        <f>IF(Q14&lt;='Heizkostenvergleich Eingabe'!$C$5,F14+AD14,0)</f>
        <v>2886.1695862535462</v>
      </c>
      <c r="W14" s="2">
        <f>IF(Q14&lt;='Heizkostenvergleich Eingabe'!$C$5,G14+AE14,0)</f>
        <v>2912.8275977229309</v>
      </c>
      <c r="X14" s="102">
        <f>IF(Q14&lt;='Heizkostenvergleich Eingabe'!$C$5,H14+AF14,0)</f>
        <v>4178.5608200237093</v>
      </c>
      <c r="Z14" s="2">
        <f>IF($D$1=TRUE,IF(Q14&lt;='Heizkostenvergleich Eingabe'!$C$5,'Heizkostenvergleich Eingabe'!$C$16,NA()),0)</f>
        <v>425.74250000000001</v>
      </c>
      <c r="AA14" s="2">
        <f>IF($D$1=TRUE,IF(Q14&lt;='Heizkostenvergleich Eingabe'!$C$5,'Heizkostenvergleich Eingabe'!$D$16,NA()),0)</f>
        <v>384.74249999999995</v>
      </c>
      <c r="AB14" s="2">
        <f>IF($D$1=TRUE,IF(Q14&lt;='Heizkostenvergleich Eingabe'!$C$5,'Heizkostenvergleich Eingabe'!$E$16,NA()),0)</f>
        <v>0</v>
      </c>
      <c r="AC14" s="2">
        <f>IF($D$1=TRUE,IF(Q14&lt;='Heizkostenvergleich Eingabe'!$C$5,'Heizkostenvergleich Eingabe'!$F$16,NA()),0)</f>
        <v>1056.5662499999999</v>
      </c>
      <c r="AD14" s="2">
        <f>IF($D$1=TRUE,IF(Q14&lt;='Heizkostenvergleich Eingabe'!$C$5,'Heizkostenvergleich Eingabe'!$G$16,NA()),0)</f>
        <v>609.78375000000005</v>
      </c>
      <c r="AE14" s="2">
        <f>IF($D$1=TRUE,IF(Q14&lt;='Heizkostenvergleich Eingabe'!$C$5,'Heizkostenvergleich Eingabe'!$H$16,NA()),0)</f>
        <v>455.32499999999999</v>
      </c>
      <c r="AF14" s="102">
        <f>IF($D$1=TRUE,IF(Q14&lt;='Heizkostenvergleich Eingabe'!$C$5,'Heizkostenvergleich Eingabe'!$I$16,NA()),0)</f>
        <v>1484.0625</v>
      </c>
    </row>
    <row r="15" spans="1:32" x14ac:dyDescent="0.2">
      <c r="A15">
        <v>10</v>
      </c>
      <c r="B15" s="2">
        <f>IF(A15&lt;='Heizkostenvergleich Eingabe'!$C$5,B14+(B14*'Heizkostenvergleich Eingabe'!$C$11),NA())</f>
        <v>2381.2888115270212</v>
      </c>
      <c r="C15" s="2">
        <f>IF(A15&lt;='Heizkostenvergleich Eingabe'!$C$5,C14+(C14*'Heizkostenvergleich Eingabe'!$D$11),NA())</f>
        <v>2035.4461667736214</v>
      </c>
      <c r="D15" s="2">
        <f>IF(A15&lt;='Heizkostenvergleich Eingabe'!$C$5,D14+(D14*'Heizkostenvergleich Eingabe'!$E$11),NA())</f>
        <v>7635.858865064698</v>
      </c>
      <c r="E15" s="2">
        <f>IF(A15&lt;='Heizkostenvergleich Eingabe'!$C$5,E14+(E14*'Heizkostenvergleich Eingabe'!$F$11),NA())</f>
        <v>1751.6579992907607</v>
      </c>
      <c r="F15" s="2">
        <f>IF(A15&lt;='Heizkostenvergleich Eingabe'!$C$5,F14+(F14*'Heizkostenvergleich Eingabe'!$G$11),NA())</f>
        <v>2344.6774113411525</v>
      </c>
      <c r="G15" s="2">
        <f>IF(A15&lt;='Heizkostenvergleich Eingabe'!$C$5,G14+(G14*'Heizkostenvergleich Eingabe'!$H$11),NA())</f>
        <v>2555.8027016318483</v>
      </c>
      <c r="H15" s="102">
        <f>IF(A15&lt;='Heizkostenvergleich Eingabe'!$C$5,H14+(H14*'Heizkostenvergleich Eingabe'!$I$11),NA())</f>
        <v>2775.3332696244211</v>
      </c>
      <c r="I15">
        <f>IF(A15&lt;='Heizkostenvergleich Eingabe'!$C$5,A15,0)</f>
        <v>10</v>
      </c>
      <c r="J15" s="2">
        <f>IF($J$4=TRUE,,NA())+IF($K$2,B15,0)+IF($L$2,$D$45/'Heizkostenvergleich Eingabe'!$C$5,0)+IF($M$2,'Heizkostenvergleich Eingabe'!$C$16,0)</f>
        <v>3226.7113115270208</v>
      </c>
      <c r="K15" s="2">
        <f>IF($K$4=TRUE,,NA())+IF($K$2,C15,0)+IF($L$2,$E$45/'Heizkostenvergleich Eingabe'!$C$5,0)+IF($M$2,'Heizkostenvergleich Eingabe'!$D$16,0)</f>
        <v>2855.1486667736212</v>
      </c>
      <c r="L15" s="2" t="e">
        <f>IF($L$4=TRUE,,NA())+IF($K$2,D15,0)+IF($L$2,$F$45/'Heizkostenvergleich Eingabe'!$C$5,0)+IF($M$2,'Heizkostenvergleich Eingabe'!$E$16,0)</f>
        <v>#N/A</v>
      </c>
      <c r="M15" s="2">
        <f>IF($M$4=TRUE,,NA())+IF($K$2,E15,0)+IF($L$2,$G$45/'Heizkostenvergleich Eingabe'!$C$5,0)+IF($M$2,'Heizkostenvergleich Eingabe'!$F$16,0)</f>
        <v>3415.0642492907605</v>
      </c>
      <c r="N15" s="2">
        <f>IF($N$4=TRUE,,NA())+IF($K$2,F15,0)+IF($L$2,$H$45/'Heizkostenvergleich Eingabe'!$C$5,0)+IF($M$2,'Heizkostenvergleich Eingabe'!$G$16,0)</f>
        <v>3418.4611613411525</v>
      </c>
      <c r="O15" s="2">
        <f>IF($O$4=TRUE,,NA())+IF($K$2,G15,0)+IF($L$2,$I$45/'Heizkostenvergleich Eingabe'!$C$5,0)+IF($M$2,'Heizkostenvergleich Eingabe'!$H$16,0)</f>
        <v>3739.6477016318481</v>
      </c>
      <c r="P15" s="102" t="e">
        <f>IF($P$4=TRUE,,NA())+IF($K$2,H15,0)+IF($L$2,$J$45/'Heizkostenvergleich Eingabe'!$C$5,0)+IF($M$2,'Heizkostenvergleich Eingabe'!$I$16,0)</f>
        <v>#N/A</v>
      </c>
      <c r="Q15">
        <v>10</v>
      </c>
      <c r="R15" s="2">
        <f>IF(Q15&lt;='Heizkostenvergleich Eingabe'!$C$5,B15+Z15,0)</f>
        <v>2807.031311527021</v>
      </c>
      <c r="S15" s="2">
        <f>IF(Q15&lt;='Heizkostenvergleich Eingabe'!$C$5,C15+AA15,0)</f>
        <v>2420.1886667736212</v>
      </c>
      <c r="T15" s="2">
        <f>IF(Q15&lt;='Heizkostenvergleich Eingabe'!$C$5,D15+AB15,0)</f>
        <v>7635.858865064698</v>
      </c>
      <c r="U15" s="2">
        <f>IF(Q15&lt;='Heizkostenvergleich Eingabe'!$C$5,E15+AC15,0)</f>
        <v>2808.2242492907608</v>
      </c>
      <c r="V15" s="2">
        <f>IF(Q15&lt;='Heizkostenvergleich Eingabe'!$C$5,F15+AD15,0)</f>
        <v>2954.4611613411525</v>
      </c>
      <c r="W15" s="2">
        <f>IF(Q15&lt;='Heizkostenvergleich Eingabe'!$C$5,G15+AE15,0)</f>
        <v>3011.1277016318481</v>
      </c>
      <c r="X15" s="102">
        <f>IF(Q15&lt;='Heizkostenvergleich Eingabe'!$C$5,H15+AF15,0)</f>
        <v>4259.3957696244215</v>
      </c>
      <c r="Z15" s="2">
        <f>IF($D$1=TRUE,IF(Q15&lt;='Heizkostenvergleich Eingabe'!$C$5,'Heizkostenvergleich Eingabe'!$C$16,NA()),0)</f>
        <v>425.74250000000001</v>
      </c>
      <c r="AA15" s="2">
        <f>IF($D$1=TRUE,IF(Q15&lt;='Heizkostenvergleich Eingabe'!$C$5,'Heizkostenvergleich Eingabe'!$D$16,NA()),0)</f>
        <v>384.74249999999995</v>
      </c>
      <c r="AB15" s="2">
        <f>IF($D$1=TRUE,IF(Q15&lt;='Heizkostenvergleich Eingabe'!$C$5,'Heizkostenvergleich Eingabe'!$E$16,NA()),0)</f>
        <v>0</v>
      </c>
      <c r="AC15" s="2">
        <f>IF($D$1=TRUE,IF(Q15&lt;='Heizkostenvergleich Eingabe'!$C$5,'Heizkostenvergleich Eingabe'!$F$16,NA()),0)</f>
        <v>1056.5662499999999</v>
      </c>
      <c r="AD15" s="2">
        <f>IF($D$1=TRUE,IF(Q15&lt;='Heizkostenvergleich Eingabe'!$C$5,'Heizkostenvergleich Eingabe'!$G$16,NA()),0)</f>
        <v>609.78375000000005</v>
      </c>
      <c r="AE15" s="2">
        <f>IF($D$1=TRUE,IF(Q15&lt;='Heizkostenvergleich Eingabe'!$C$5,'Heizkostenvergleich Eingabe'!$H$16,NA()),0)</f>
        <v>455.32499999999999</v>
      </c>
      <c r="AF15" s="102">
        <f>IF($D$1=TRUE,IF(Q15&lt;='Heizkostenvergleich Eingabe'!$C$5,'Heizkostenvergleich Eingabe'!$I$16,NA()),0)</f>
        <v>1484.0625</v>
      </c>
    </row>
    <row r="16" spans="1:32" x14ac:dyDescent="0.2">
      <c r="A16">
        <v>11</v>
      </c>
      <c r="B16" s="2">
        <f>IF(A16&lt;='Heizkostenvergleich Eingabe'!$C$5,B15+(B15*'Heizkostenvergleich Eingabe'!$C$11),NA())</f>
        <v>2500.3532521033721</v>
      </c>
      <c r="C16" s="2">
        <f>IF(A16&lt;='Heizkostenvergleich Eingabe'!$C$5,C15+(C15*'Heizkostenvergleich Eingabe'!$D$11),NA())</f>
        <v>2096.50955177683</v>
      </c>
      <c r="D16" s="2">
        <f>IF(A16&lt;='Heizkostenvergleich Eingabe'!$C$5,D15+(D15*'Heizkostenvergleich Eingabe'!$E$11),NA())</f>
        <v>7864.9346310166393</v>
      </c>
      <c r="E16" s="2">
        <f>IF(A16&lt;='Heizkostenvergleich Eingabe'!$C$5,E15+(E15*'Heizkostenvergleich Eingabe'!$F$11),NA())</f>
        <v>1804.2077392694835</v>
      </c>
      <c r="F16" s="2">
        <f>IF(A16&lt;='Heizkostenvergleich Eingabe'!$C$5,F15+(F15*'Heizkostenvergleich Eingabe'!$G$11),NA())</f>
        <v>2415.0177336813872</v>
      </c>
      <c r="G16" s="2">
        <f>IF(A16&lt;='Heizkostenvergleich Eingabe'!$C$5,G15+(G15*'Heizkostenvergleich Eingabe'!$H$11),NA())</f>
        <v>2658.0348096971225</v>
      </c>
      <c r="H16" s="102">
        <f>IF(A16&lt;='Heizkostenvergleich Eingabe'!$C$5,H15+(H15*'Heizkostenvergleich Eingabe'!$I$11),NA())</f>
        <v>2858.5932677131536</v>
      </c>
      <c r="I16">
        <f>IF(A16&lt;='Heizkostenvergleich Eingabe'!$C$5,A16,0)</f>
        <v>11</v>
      </c>
      <c r="J16" s="2">
        <f>IF($J$4=TRUE,,NA())+IF($K$2,B16,0)+IF($L$2,$D$45/'Heizkostenvergleich Eingabe'!$C$5,0)+IF($M$2,'Heizkostenvergleich Eingabe'!$C$16,0)</f>
        <v>3345.7757521033718</v>
      </c>
      <c r="K16" s="2">
        <f>IF($K$4=TRUE,,NA())+IF($K$2,C16,0)+IF($L$2,$E$45/'Heizkostenvergleich Eingabe'!$C$5,0)+IF($M$2,'Heizkostenvergleich Eingabe'!$D$16,0)</f>
        <v>2916.2120517768299</v>
      </c>
      <c r="L16" s="2" t="e">
        <f>IF($L$4=TRUE,,NA())+IF($K$2,D16,0)+IF($L$2,$F$45/'Heizkostenvergleich Eingabe'!$C$5,0)+IF($M$2,'Heizkostenvergleich Eingabe'!$E$16,0)</f>
        <v>#N/A</v>
      </c>
      <c r="M16" s="2">
        <f>IF($M$4=TRUE,,NA())+IF($K$2,E16,0)+IF($L$2,$G$45/'Heizkostenvergleich Eingabe'!$C$5,0)+IF($M$2,'Heizkostenvergleich Eingabe'!$F$16,0)</f>
        <v>3467.6139892694832</v>
      </c>
      <c r="N16" s="2">
        <f>IF($N$4=TRUE,,NA())+IF($K$2,F16,0)+IF($L$2,$H$45/'Heizkostenvergleich Eingabe'!$C$5,0)+IF($M$2,'Heizkostenvergleich Eingabe'!$G$16,0)</f>
        <v>3488.8014836813873</v>
      </c>
      <c r="O16" s="2">
        <f>IF($O$4=TRUE,,NA())+IF($K$2,G16,0)+IF($L$2,$I$45/'Heizkostenvergleich Eingabe'!$C$5,0)+IF($M$2,'Heizkostenvergleich Eingabe'!$H$16,0)</f>
        <v>3841.8798096971223</v>
      </c>
      <c r="P16" s="102" t="e">
        <f>IF($P$4=TRUE,,NA())+IF($K$2,H16,0)+IF($L$2,$J$45/'Heizkostenvergleich Eingabe'!$C$5,0)+IF($M$2,'Heizkostenvergleich Eingabe'!$I$16,0)</f>
        <v>#N/A</v>
      </c>
      <c r="Q16">
        <v>11</v>
      </c>
      <c r="R16" s="2">
        <f>IF(Q16&lt;='Heizkostenvergleich Eingabe'!$C$5,B16+Z16,0)</f>
        <v>2926.095752103372</v>
      </c>
      <c r="S16" s="2">
        <f>IF(Q16&lt;='Heizkostenvergleich Eingabe'!$C$5,C16+AA16,0)</f>
        <v>2481.2520517768298</v>
      </c>
      <c r="T16" s="2">
        <f>IF(Q16&lt;='Heizkostenvergleich Eingabe'!$C$5,D16+AB16,0)</f>
        <v>7864.9346310166393</v>
      </c>
      <c r="U16" s="2">
        <f>IF(Q16&lt;='Heizkostenvergleich Eingabe'!$C$5,E16+AC16,0)</f>
        <v>2860.7739892694835</v>
      </c>
      <c r="V16" s="2">
        <f>IF(Q16&lt;='Heizkostenvergleich Eingabe'!$C$5,F16+AD16,0)</f>
        <v>3024.8014836813873</v>
      </c>
      <c r="W16" s="2">
        <f>IF(Q16&lt;='Heizkostenvergleich Eingabe'!$C$5,G16+AE16,0)</f>
        <v>3113.3598096971223</v>
      </c>
      <c r="X16" s="102">
        <f>IF(Q16&lt;='Heizkostenvergleich Eingabe'!$C$5,H16+AF16,0)</f>
        <v>4342.6557677131532</v>
      </c>
      <c r="Z16" s="2">
        <f>IF($D$1=TRUE,IF(Q16&lt;='Heizkostenvergleich Eingabe'!$C$5,'Heizkostenvergleich Eingabe'!$C$16,NA()),0)</f>
        <v>425.74250000000001</v>
      </c>
      <c r="AA16" s="2">
        <f>IF($D$1=TRUE,IF(Q16&lt;='Heizkostenvergleich Eingabe'!$C$5,'Heizkostenvergleich Eingabe'!$D$16,NA()),0)</f>
        <v>384.74249999999995</v>
      </c>
      <c r="AB16" s="2">
        <f>IF($D$1=TRUE,IF(Q16&lt;='Heizkostenvergleich Eingabe'!$C$5,'Heizkostenvergleich Eingabe'!$E$16,NA()),0)</f>
        <v>0</v>
      </c>
      <c r="AC16" s="2">
        <f>IF($D$1=TRUE,IF(Q16&lt;='Heizkostenvergleich Eingabe'!$C$5,'Heizkostenvergleich Eingabe'!$F$16,NA()),0)</f>
        <v>1056.5662499999999</v>
      </c>
      <c r="AD16" s="2">
        <f>IF($D$1=TRUE,IF(Q16&lt;='Heizkostenvergleich Eingabe'!$C$5,'Heizkostenvergleich Eingabe'!$G$16,NA()),0)</f>
        <v>609.78375000000005</v>
      </c>
      <c r="AE16" s="2">
        <f>IF($D$1=TRUE,IF(Q16&lt;='Heizkostenvergleich Eingabe'!$C$5,'Heizkostenvergleich Eingabe'!$H$16,NA()),0)</f>
        <v>455.32499999999999</v>
      </c>
      <c r="AF16" s="102">
        <f>IF($D$1=TRUE,IF(Q16&lt;='Heizkostenvergleich Eingabe'!$C$5,'Heizkostenvergleich Eingabe'!$I$16,NA()),0)</f>
        <v>1484.0625</v>
      </c>
    </row>
    <row r="17" spans="1:32" x14ac:dyDescent="0.2">
      <c r="A17">
        <v>12</v>
      </c>
      <c r="B17" s="2">
        <f>IF(A17&lt;='Heizkostenvergleich Eingabe'!$C$5,B16+(B16*'Heizkostenvergleich Eingabe'!$C$11),NA())</f>
        <v>2625.3709147085406</v>
      </c>
      <c r="C17" s="2">
        <f>IF(A17&lt;='Heizkostenvergleich Eingabe'!$C$5,C16+(C16*'Heizkostenvergleich Eingabe'!$D$11),NA())</f>
        <v>2159.4048383301347</v>
      </c>
      <c r="D17" s="2">
        <f>IF(A17&lt;='Heizkostenvergleich Eingabe'!$C$5,D16+(D16*'Heizkostenvergleich Eingabe'!$E$11),NA())</f>
        <v>8100.8826699471383</v>
      </c>
      <c r="E17" s="2">
        <f>IF(A17&lt;='Heizkostenvergleich Eingabe'!$C$5,E16+(E16*'Heizkostenvergleich Eingabe'!$F$11),NA())</f>
        <v>1858.333971447568</v>
      </c>
      <c r="F17" s="2">
        <f>IF(A17&lt;='Heizkostenvergleich Eingabe'!$C$5,F16+(F16*'Heizkostenvergleich Eingabe'!$G$11),NA())</f>
        <v>2487.4682656918289</v>
      </c>
      <c r="G17" s="2">
        <f>IF(A17&lt;='Heizkostenvergleich Eingabe'!$C$5,G16+(G16*'Heizkostenvergleich Eingabe'!$H$11),NA())</f>
        <v>2764.3562020850072</v>
      </c>
      <c r="H17" s="102">
        <f>IF(A17&lt;='Heizkostenvergleich Eingabe'!$C$5,H16+(H16*'Heizkostenvergleich Eingabe'!$I$11),NA())</f>
        <v>2944.3510657445481</v>
      </c>
      <c r="I17">
        <f>IF(A17&lt;='Heizkostenvergleich Eingabe'!$C$5,A17,0)</f>
        <v>12</v>
      </c>
      <c r="J17" s="2">
        <f>IF($J$4=TRUE,,NA())+IF($K$2,B17,0)+IF($L$2,$D$45/'Heizkostenvergleich Eingabe'!$C$5,0)+IF($M$2,'Heizkostenvergleich Eingabe'!$C$16,0)</f>
        <v>3470.7934147085402</v>
      </c>
      <c r="K17" s="2">
        <f>IF($K$4=TRUE,,NA())+IF($K$2,C17,0)+IF($L$2,$E$45/'Heizkostenvergleich Eingabe'!$C$5,0)+IF($M$2,'Heizkostenvergleich Eingabe'!$D$16,0)</f>
        <v>2979.1073383301346</v>
      </c>
      <c r="L17" s="2" t="e">
        <f>IF($L$4=TRUE,,NA())+IF($K$2,D17,0)+IF($L$2,$F$45/'Heizkostenvergleich Eingabe'!$C$5,0)+IF($M$2,'Heizkostenvergleich Eingabe'!$E$16,0)</f>
        <v>#N/A</v>
      </c>
      <c r="M17" s="2">
        <f>IF($M$4=TRUE,,NA())+IF($K$2,E17,0)+IF($L$2,$G$45/'Heizkostenvergleich Eingabe'!$C$5,0)+IF($M$2,'Heizkostenvergleich Eingabe'!$F$16,0)</f>
        <v>3521.7402214475678</v>
      </c>
      <c r="N17" s="2">
        <f>IF($N$4=TRUE,,NA())+IF($K$2,F17,0)+IF($L$2,$H$45/'Heizkostenvergleich Eingabe'!$C$5,0)+IF($M$2,'Heizkostenvergleich Eingabe'!$G$16,0)</f>
        <v>3561.252015691829</v>
      </c>
      <c r="O17" s="2">
        <f>IF($O$4=TRUE,,NA())+IF($K$2,G17,0)+IF($L$2,$I$45/'Heizkostenvergleich Eingabe'!$C$5,0)+IF($M$2,'Heizkostenvergleich Eingabe'!$H$16,0)</f>
        <v>3948.201202085007</v>
      </c>
      <c r="P17" s="102" t="e">
        <f>IF($P$4=TRUE,,NA())+IF($K$2,H17,0)+IF($L$2,$J$45/'Heizkostenvergleich Eingabe'!$C$5,0)+IF($M$2,'Heizkostenvergleich Eingabe'!$I$16,0)</f>
        <v>#N/A</v>
      </c>
      <c r="Q17">
        <v>12</v>
      </c>
      <c r="R17" s="2">
        <f>IF(Q17&lt;='Heizkostenvergleich Eingabe'!$C$5,B17+Z17,0)</f>
        <v>3051.1134147085404</v>
      </c>
      <c r="S17" s="2">
        <f>IF(Q17&lt;='Heizkostenvergleich Eingabe'!$C$5,C17+AA17,0)</f>
        <v>2544.1473383301345</v>
      </c>
      <c r="T17" s="2">
        <f>IF(Q17&lt;='Heizkostenvergleich Eingabe'!$C$5,D17+AB17,0)</f>
        <v>8100.8826699471383</v>
      </c>
      <c r="U17" s="2">
        <f>IF(Q17&lt;='Heizkostenvergleich Eingabe'!$C$5,E17+AC17,0)</f>
        <v>2914.9002214475677</v>
      </c>
      <c r="V17" s="2">
        <f>IF(Q17&lt;='Heizkostenvergleich Eingabe'!$C$5,F17+AD17,0)</f>
        <v>3097.252015691829</v>
      </c>
      <c r="W17" s="2">
        <f>IF(Q17&lt;='Heizkostenvergleich Eingabe'!$C$5,G17+AE17,0)</f>
        <v>3219.681202085007</v>
      </c>
      <c r="X17" s="102">
        <f>IF(Q17&lt;='Heizkostenvergleich Eingabe'!$C$5,H17+AF17,0)</f>
        <v>4428.4135657445477</v>
      </c>
      <c r="Z17" s="2">
        <f>IF($D$1=TRUE,IF(Q17&lt;='Heizkostenvergleich Eingabe'!$C$5,'Heizkostenvergleich Eingabe'!$C$16,NA()),0)</f>
        <v>425.74250000000001</v>
      </c>
      <c r="AA17" s="2">
        <f>IF($D$1=TRUE,IF(Q17&lt;='Heizkostenvergleich Eingabe'!$C$5,'Heizkostenvergleich Eingabe'!$D$16,NA()),0)</f>
        <v>384.74249999999995</v>
      </c>
      <c r="AB17" s="2">
        <f>IF($D$1=TRUE,IF(Q17&lt;='Heizkostenvergleich Eingabe'!$C$5,'Heizkostenvergleich Eingabe'!$E$16,NA()),0)</f>
        <v>0</v>
      </c>
      <c r="AC17" s="2">
        <f>IF($D$1=TRUE,IF(Q17&lt;='Heizkostenvergleich Eingabe'!$C$5,'Heizkostenvergleich Eingabe'!$F$16,NA()),0)</f>
        <v>1056.5662499999999</v>
      </c>
      <c r="AD17" s="2">
        <f>IF($D$1=TRUE,IF(Q17&lt;='Heizkostenvergleich Eingabe'!$C$5,'Heizkostenvergleich Eingabe'!$G$16,NA()),0)</f>
        <v>609.78375000000005</v>
      </c>
      <c r="AE17" s="2">
        <f>IF($D$1=TRUE,IF(Q17&lt;='Heizkostenvergleich Eingabe'!$C$5,'Heizkostenvergleich Eingabe'!$H$16,NA()),0)</f>
        <v>455.32499999999999</v>
      </c>
      <c r="AF17" s="102">
        <f>IF($D$1=TRUE,IF(Q17&lt;='Heizkostenvergleich Eingabe'!$C$5,'Heizkostenvergleich Eingabe'!$I$16,NA()),0)</f>
        <v>1484.0625</v>
      </c>
    </row>
    <row r="18" spans="1:32" x14ac:dyDescent="0.2">
      <c r="A18">
        <v>13</v>
      </c>
      <c r="B18" s="2">
        <f>IF(A18&lt;='Heizkostenvergleich Eingabe'!$C$5,B17+(B17*'Heizkostenvergleich Eingabe'!$C$11),NA())</f>
        <v>2756.6394604439674</v>
      </c>
      <c r="C18" s="2">
        <f>IF(A18&lt;='Heizkostenvergleich Eingabe'!$C$5,C17+(C17*'Heizkostenvergleich Eingabe'!$D$11),NA())</f>
        <v>2224.1869834800386</v>
      </c>
      <c r="D18" s="2">
        <f>IF(A18&lt;='Heizkostenvergleich Eingabe'!$C$5,D17+(D17*'Heizkostenvergleich Eingabe'!$E$11),NA())</f>
        <v>8343.9091500455525</v>
      </c>
      <c r="E18" s="2">
        <f>IF(A18&lt;='Heizkostenvergleich Eingabe'!$C$5,E17+(E17*'Heizkostenvergleich Eingabe'!$F$11),NA())</f>
        <v>1914.0839905909952</v>
      </c>
      <c r="F18" s="2">
        <f>IF(A18&lt;='Heizkostenvergleich Eingabe'!$C$5,F17+(F17*'Heizkostenvergleich Eingabe'!$G$11),NA())</f>
        <v>2562.0923136625838</v>
      </c>
      <c r="G18" s="2">
        <f>IF(A18&lt;='Heizkostenvergleich Eingabe'!$C$5,G17+(G17*'Heizkostenvergleich Eingabe'!$H$11),NA())</f>
        <v>2874.9304501684073</v>
      </c>
      <c r="H18" s="102">
        <f>IF(A18&lt;='Heizkostenvergleich Eingabe'!$C$5,H17+(H17*'Heizkostenvergleich Eingabe'!$I$11),NA())</f>
        <v>3032.6815977168844</v>
      </c>
      <c r="I18">
        <f>IF(A18&lt;='Heizkostenvergleich Eingabe'!$C$5,A18,0)</f>
        <v>13</v>
      </c>
      <c r="J18" s="2">
        <f>IF($J$4=TRUE,,NA())+IF($K$2,B18,0)+IF($L$2,$D$45/'Heizkostenvergleich Eingabe'!$C$5,0)+IF($M$2,'Heizkostenvergleich Eingabe'!$C$16,0)</f>
        <v>3602.0619604439671</v>
      </c>
      <c r="K18" s="2">
        <f>IF($K$4=TRUE,,NA())+IF($K$2,C18,0)+IF($L$2,$E$45/'Heizkostenvergleich Eingabe'!$C$5,0)+IF($M$2,'Heizkostenvergleich Eingabe'!$D$16,0)</f>
        <v>3043.8894834800385</v>
      </c>
      <c r="L18" s="2" t="e">
        <f>IF($L$4=TRUE,,NA())+IF($K$2,D18,0)+IF($L$2,$F$45/'Heizkostenvergleich Eingabe'!$C$5,0)+IF($M$2,'Heizkostenvergleich Eingabe'!$E$16,0)</f>
        <v>#N/A</v>
      </c>
      <c r="M18" s="2">
        <f>IF($M$4=TRUE,,NA())+IF($K$2,E18,0)+IF($L$2,$G$45/'Heizkostenvergleich Eingabe'!$C$5,0)+IF($M$2,'Heizkostenvergleich Eingabe'!$F$16,0)</f>
        <v>3577.4902405909952</v>
      </c>
      <c r="N18" s="2">
        <f>IF($N$4=TRUE,,NA())+IF($K$2,F18,0)+IF($L$2,$H$45/'Heizkostenvergleich Eingabe'!$C$5,0)+IF($M$2,'Heizkostenvergleich Eingabe'!$G$16,0)</f>
        <v>3635.8760636625839</v>
      </c>
      <c r="O18" s="2">
        <f>IF($O$4=TRUE,,NA())+IF($K$2,G18,0)+IF($L$2,$I$45/'Heizkostenvergleich Eingabe'!$C$5,0)+IF($M$2,'Heizkostenvergleich Eingabe'!$H$16,0)</f>
        <v>4058.7754501684071</v>
      </c>
      <c r="P18" s="102" t="e">
        <f>IF($P$4=TRUE,,NA())+IF($K$2,H18,0)+IF($L$2,$J$45/'Heizkostenvergleich Eingabe'!$C$5,0)+IF($M$2,'Heizkostenvergleich Eingabe'!$I$16,0)</f>
        <v>#N/A</v>
      </c>
      <c r="Q18">
        <v>13</v>
      </c>
      <c r="R18" s="2">
        <f>IF(Q18&lt;='Heizkostenvergleich Eingabe'!$C$5,B18+Z18,0)</f>
        <v>3182.3819604439673</v>
      </c>
      <c r="S18" s="2">
        <f>IF(Q18&lt;='Heizkostenvergleich Eingabe'!$C$5,C18+AA18,0)</f>
        <v>2608.9294834800385</v>
      </c>
      <c r="T18" s="2">
        <f>IF(Q18&lt;='Heizkostenvergleich Eingabe'!$C$5,D18+AB18,0)</f>
        <v>8343.9091500455525</v>
      </c>
      <c r="U18" s="2">
        <f>IF(Q18&lt;='Heizkostenvergleich Eingabe'!$C$5,E18+AC18,0)</f>
        <v>2970.6502405909951</v>
      </c>
      <c r="V18" s="2">
        <f>IF(Q18&lt;='Heizkostenvergleich Eingabe'!$C$5,F18+AD18,0)</f>
        <v>3171.8760636625839</v>
      </c>
      <c r="W18" s="2">
        <f>IF(Q18&lt;='Heizkostenvergleich Eingabe'!$C$5,G18+AE18,0)</f>
        <v>3330.2554501684072</v>
      </c>
      <c r="X18" s="102">
        <f>IF(Q18&lt;='Heizkostenvergleich Eingabe'!$C$5,H18+AF18,0)</f>
        <v>4516.7440977168844</v>
      </c>
      <c r="Z18" s="2">
        <f>IF($D$1=TRUE,IF(Q18&lt;='Heizkostenvergleich Eingabe'!$C$5,'Heizkostenvergleich Eingabe'!$C$16,NA()),0)</f>
        <v>425.74250000000001</v>
      </c>
      <c r="AA18" s="2">
        <f>IF($D$1=TRUE,IF(Q18&lt;='Heizkostenvergleich Eingabe'!$C$5,'Heizkostenvergleich Eingabe'!$D$16,NA()),0)</f>
        <v>384.74249999999995</v>
      </c>
      <c r="AB18" s="2">
        <f>IF($D$1=TRUE,IF(Q18&lt;='Heizkostenvergleich Eingabe'!$C$5,'Heizkostenvergleich Eingabe'!$E$16,NA()),0)</f>
        <v>0</v>
      </c>
      <c r="AC18" s="2">
        <f>IF($D$1=TRUE,IF(Q18&lt;='Heizkostenvergleich Eingabe'!$C$5,'Heizkostenvergleich Eingabe'!$F$16,NA()),0)</f>
        <v>1056.5662499999999</v>
      </c>
      <c r="AD18" s="2">
        <f>IF($D$1=TRUE,IF(Q18&lt;='Heizkostenvergleich Eingabe'!$C$5,'Heizkostenvergleich Eingabe'!$G$16,NA()),0)</f>
        <v>609.78375000000005</v>
      </c>
      <c r="AE18" s="2">
        <f>IF($D$1=TRUE,IF(Q18&lt;='Heizkostenvergleich Eingabe'!$C$5,'Heizkostenvergleich Eingabe'!$H$16,NA()),0)</f>
        <v>455.32499999999999</v>
      </c>
      <c r="AF18" s="102">
        <f>IF($D$1=TRUE,IF(Q18&lt;='Heizkostenvergleich Eingabe'!$C$5,'Heizkostenvergleich Eingabe'!$I$16,NA()),0)</f>
        <v>1484.0625</v>
      </c>
    </row>
    <row r="19" spans="1:32" x14ac:dyDescent="0.2">
      <c r="A19">
        <v>14</v>
      </c>
      <c r="B19" s="2">
        <f>IF(A19&lt;='Heizkostenvergleich Eingabe'!$C$5,B18+(B18*'Heizkostenvergleich Eingabe'!$C$11),NA())</f>
        <v>2894.4714334661658</v>
      </c>
      <c r="C19" s="2">
        <f>IF(A19&lt;='Heizkostenvergleich Eingabe'!$C$5,C18+(C18*'Heizkostenvergleich Eingabe'!$D$11),NA())</f>
        <v>2290.9125929844399</v>
      </c>
      <c r="D19" s="2">
        <f>IF(A19&lt;='Heizkostenvergleich Eingabe'!$C$5,D18+(D18*'Heizkostenvergleich Eingabe'!$E$11),NA())</f>
        <v>8594.2264245469196</v>
      </c>
      <c r="E19" s="2">
        <f>IF(A19&lt;='Heizkostenvergleich Eingabe'!$C$5,E18+(E18*'Heizkostenvergleich Eingabe'!$F$11),NA())</f>
        <v>1971.506510308725</v>
      </c>
      <c r="F19" s="2">
        <f>IF(A19&lt;='Heizkostenvergleich Eingabe'!$C$5,F18+(F18*'Heizkostenvergleich Eingabe'!$G$11),NA())</f>
        <v>2638.9550830724615</v>
      </c>
      <c r="G19" s="2">
        <f>IF(A19&lt;='Heizkostenvergleich Eingabe'!$C$5,G18+(G18*'Heizkostenvergleich Eingabe'!$H$11),NA())</f>
        <v>2989.9276681751435</v>
      </c>
      <c r="H19" s="102">
        <f>IF(A19&lt;='Heizkostenvergleich Eingabe'!$C$5,H18+(H18*'Heizkostenvergleich Eingabe'!$I$11),NA())</f>
        <v>3123.6620456483911</v>
      </c>
      <c r="I19">
        <f>IF(A19&lt;='Heizkostenvergleich Eingabe'!$C$5,A19,0)</f>
        <v>14</v>
      </c>
      <c r="J19" s="2">
        <f>IF($J$4=TRUE,,NA())+IF($K$2,B19,0)+IF($L$2,$D$45/'Heizkostenvergleich Eingabe'!$C$5,0)+IF($M$2,'Heizkostenvergleich Eingabe'!$C$16,0)</f>
        <v>3739.8939334661654</v>
      </c>
      <c r="K19" s="2">
        <f>IF($K$4=TRUE,,NA())+IF($K$2,C19,0)+IF($L$2,$E$45/'Heizkostenvergleich Eingabe'!$C$5,0)+IF($M$2,'Heizkostenvergleich Eingabe'!$D$16,0)</f>
        <v>3110.6150929844398</v>
      </c>
      <c r="L19" s="2" t="e">
        <f>IF($L$4=TRUE,,NA())+IF($K$2,D19,0)+IF($L$2,$F$45/'Heizkostenvergleich Eingabe'!$C$5,0)+IF($M$2,'Heizkostenvergleich Eingabe'!$E$16,0)</f>
        <v>#N/A</v>
      </c>
      <c r="M19" s="2">
        <f>IF($M$4=TRUE,,NA())+IF($K$2,E19,0)+IF($L$2,$G$45/'Heizkostenvergleich Eingabe'!$C$5,0)+IF($M$2,'Heizkostenvergleich Eingabe'!$F$16,0)</f>
        <v>3634.912760308725</v>
      </c>
      <c r="N19" s="2">
        <f>IF($N$4=TRUE,,NA())+IF($K$2,F19,0)+IF($L$2,$H$45/'Heizkostenvergleich Eingabe'!$C$5,0)+IF($M$2,'Heizkostenvergleich Eingabe'!$G$16,0)</f>
        <v>3712.7388330724616</v>
      </c>
      <c r="O19" s="2">
        <f>IF($O$4=TRUE,,NA())+IF($K$2,G19,0)+IF($L$2,$I$45/'Heizkostenvergleich Eingabe'!$C$5,0)+IF($M$2,'Heizkostenvergleich Eingabe'!$H$16,0)</f>
        <v>4173.7726681751437</v>
      </c>
      <c r="P19" s="102" t="e">
        <f>IF($P$4=TRUE,,NA())+IF($K$2,H19,0)+IF($L$2,$J$45/'Heizkostenvergleich Eingabe'!$C$5,0)+IF($M$2,'Heizkostenvergleich Eingabe'!$I$16,0)</f>
        <v>#N/A</v>
      </c>
      <c r="Q19">
        <v>14</v>
      </c>
      <c r="R19" s="2">
        <f>IF(Q19&lt;='Heizkostenvergleich Eingabe'!$C$5,B19+Z19,0)</f>
        <v>3320.2139334661656</v>
      </c>
      <c r="S19" s="2">
        <f>IF(Q19&lt;='Heizkostenvergleich Eingabe'!$C$5,C19+AA19,0)</f>
        <v>2675.6550929844398</v>
      </c>
      <c r="T19" s="2">
        <f>IF(Q19&lt;='Heizkostenvergleich Eingabe'!$C$5,D19+AB19,0)</f>
        <v>8594.2264245469196</v>
      </c>
      <c r="U19" s="2">
        <f>IF(Q19&lt;='Heizkostenvergleich Eingabe'!$C$5,E19+AC19,0)</f>
        <v>3028.0727603087248</v>
      </c>
      <c r="V19" s="2">
        <f>IF(Q19&lt;='Heizkostenvergleich Eingabe'!$C$5,F19+AD19,0)</f>
        <v>3248.7388330724616</v>
      </c>
      <c r="W19" s="2">
        <f>IF(Q19&lt;='Heizkostenvergleich Eingabe'!$C$5,G19+AE19,0)</f>
        <v>3445.2526681751433</v>
      </c>
      <c r="X19" s="102">
        <f>IF(Q19&lt;='Heizkostenvergleich Eingabe'!$C$5,H19+AF19,0)</f>
        <v>4607.7245456483906</v>
      </c>
      <c r="Z19" s="2">
        <f>IF($D$1=TRUE,IF(Q19&lt;='Heizkostenvergleich Eingabe'!$C$5,'Heizkostenvergleich Eingabe'!$C$16,NA()),0)</f>
        <v>425.74250000000001</v>
      </c>
      <c r="AA19" s="2">
        <f>IF($D$1=TRUE,IF(Q19&lt;='Heizkostenvergleich Eingabe'!$C$5,'Heizkostenvergleich Eingabe'!$D$16,NA()),0)</f>
        <v>384.74249999999995</v>
      </c>
      <c r="AB19" s="2">
        <f>IF($D$1=TRUE,IF(Q19&lt;='Heizkostenvergleich Eingabe'!$C$5,'Heizkostenvergleich Eingabe'!$E$16,NA()),0)</f>
        <v>0</v>
      </c>
      <c r="AC19" s="2">
        <f>IF($D$1=TRUE,IF(Q19&lt;='Heizkostenvergleich Eingabe'!$C$5,'Heizkostenvergleich Eingabe'!$F$16,NA()),0)</f>
        <v>1056.5662499999999</v>
      </c>
      <c r="AD19" s="2">
        <f>IF($D$1=TRUE,IF(Q19&lt;='Heizkostenvergleich Eingabe'!$C$5,'Heizkostenvergleich Eingabe'!$G$16,NA()),0)</f>
        <v>609.78375000000005</v>
      </c>
      <c r="AE19" s="2">
        <f>IF($D$1=TRUE,IF(Q19&lt;='Heizkostenvergleich Eingabe'!$C$5,'Heizkostenvergleich Eingabe'!$H$16,NA()),0)</f>
        <v>455.32499999999999</v>
      </c>
      <c r="AF19" s="102">
        <f>IF($D$1=TRUE,IF(Q19&lt;='Heizkostenvergleich Eingabe'!$C$5,'Heizkostenvergleich Eingabe'!$I$16,NA()),0)</f>
        <v>1484.0625</v>
      </c>
    </row>
    <row r="20" spans="1:32" x14ac:dyDescent="0.2">
      <c r="A20">
        <v>15</v>
      </c>
      <c r="B20" s="2">
        <f>IF(A20&lt;='Heizkostenvergleich Eingabe'!$C$5,B19+(B19*'Heizkostenvergleich Eingabe'!$C$11),NA())</f>
        <v>3039.1950051394742</v>
      </c>
      <c r="C20" s="2">
        <f>IF(A20&lt;='Heizkostenvergleich Eingabe'!$C$5,C19+(C19*'Heizkostenvergleich Eingabe'!$D$11),NA())</f>
        <v>2359.6399707739729</v>
      </c>
      <c r="D20" s="2">
        <f>IF(A20&lt;='Heizkostenvergleich Eingabe'!$C$5,D19+(D19*'Heizkostenvergleich Eingabe'!$E$11),NA())</f>
        <v>8852.0532172833264</v>
      </c>
      <c r="E20" s="2">
        <f>IF(A20&lt;='Heizkostenvergleich Eingabe'!$C$5,E19+(E19*'Heizkostenvergleich Eingabe'!$F$11),NA())</f>
        <v>2030.6517056179866</v>
      </c>
      <c r="F20" s="2">
        <f>IF(A20&lt;='Heizkostenvergleich Eingabe'!$C$5,F19+(F19*'Heizkostenvergleich Eingabe'!$G$11),NA())</f>
        <v>2718.1237355646354</v>
      </c>
      <c r="G20" s="2">
        <f>IF(A20&lt;='Heizkostenvergleich Eingabe'!$C$5,G19+(G19*'Heizkostenvergleich Eingabe'!$H$11),NA())</f>
        <v>3109.5247749021491</v>
      </c>
      <c r="H20" s="102">
        <f>IF(A20&lt;='Heizkostenvergleich Eingabe'!$C$5,H19+(H19*'Heizkostenvergleich Eingabe'!$I$11),NA())</f>
        <v>3217.3719070178427</v>
      </c>
      <c r="I20">
        <f>IF(A20&lt;='Heizkostenvergleich Eingabe'!$C$5,A20,0)</f>
        <v>15</v>
      </c>
      <c r="J20" s="2">
        <f>IF($J$4=TRUE,,NA())+IF($K$2,B20,0)+IF($L$2,$D$45/'Heizkostenvergleich Eingabe'!$C$5,0)+IF($M$2,'Heizkostenvergleich Eingabe'!$C$16,0)</f>
        <v>3884.6175051394739</v>
      </c>
      <c r="K20" s="2">
        <f>IF($K$4=TRUE,,NA())+IF($K$2,C20,0)+IF($L$2,$E$45/'Heizkostenvergleich Eingabe'!$C$5,0)+IF($M$2,'Heizkostenvergleich Eingabe'!$D$16,0)</f>
        <v>3179.3424707739728</v>
      </c>
      <c r="L20" s="2" t="e">
        <f>IF($L$4=TRUE,,NA())+IF($K$2,D20,0)+IF($L$2,$F$45/'Heizkostenvergleich Eingabe'!$C$5,0)+IF($M$2,'Heizkostenvergleich Eingabe'!$E$16,0)</f>
        <v>#N/A</v>
      </c>
      <c r="M20" s="2">
        <f>IF($M$4=TRUE,,NA())+IF($K$2,E20,0)+IF($L$2,$G$45/'Heizkostenvergleich Eingabe'!$C$5,0)+IF($M$2,'Heizkostenvergleich Eingabe'!$F$16,0)</f>
        <v>3694.0579556179864</v>
      </c>
      <c r="N20" s="2">
        <f>IF($N$4=TRUE,,NA())+IF($K$2,F20,0)+IF($L$2,$H$45/'Heizkostenvergleich Eingabe'!$C$5,0)+IF($M$2,'Heizkostenvergleich Eingabe'!$G$16,0)</f>
        <v>3791.9074855646354</v>
      </c>
      <c r="O20" s="2">
        <f>IF($O$4=TRUE,,NA())+IF($K$2,G20,0)+IF($L$2,$I$45/'Heizkostenvergleich Eingabe'!$C$5,0)+IF($M$2,'Heizkostenvergleich Eingabe'!$H$16,0)</f>
        <v>4293.3697749021494</v>
      </c>
      <c r="P20" s="102" t="e">
        <f>IF($P$4=TRUE,,NA())+IF($K$2,H20,0)+IF($L$2,$J$45/'Heizkostenvergleich Eingabe'!$C$5,0)+IF($M$2,'Heizkostenvergleich Eingabe'!$I$16,0)</f>
        <v>#N/A</v>
      </c>
      <c r="Q20">
        <v>15</v>
      </c>
      <c r="R20" s="2">
        <f>IF(Q20&lt;='Heizkostenvergleich Eingabe'!$C$5,B20+Z20,0)</f>
        <v>3464.9375051394741</v>
      </c>
      <c r="S20" s="2">
        <f>IF(Q20&lt;='Heizkostenvergleich Eingabe'!$C$5,C20+AA20,0)</f>
        <v>2744.3824707739727</v>
      </c>
      <c r="T20" s="2">
        <f>IF(Q20&lt;='Heizkostenvergleich Eingabe'!$C$5,D20+AB20,0)</f>
        <v>8852.0532172833264</v>
      </c>
      <c r="U20" s="2">
        <f>IF(Q20&lt;='Heizkostenvergleich Eingabe'!$C$5,E20+AC20,0)</f>
        <v>3087.2179556179863</v>
      </c>
      <c r="V20" s="2">
        <f>IF(Q20&lt;='Heizkostenvergleich Eingabe'!$C$5,F20+AD20,0)</f>
        <v>3327.9074855646354</v>
      </c>
      <c r="W20" s="2">
        <f>IF(Q20&lt;='Heizkostenvergleich Eingabe'!$C$5,G20+AE20,0)</f>
        <v>3564.849774902149</v>
      </c>
      <c r="X20" s="102">
        <f>IF(Q20&lt;='Heizkostenvergleich Eingabe'!$C$5,H20+AF20,0)</f>
        <v>4701.4344070178431</v>
      </c>
      <c r="Z20" s="2">
        <f>IF($D$1=TRUE,IF(Q20&lt;='Heizkostenvergleich Eingabe'!$C$5,'Heizkostenvergleich Eingabe'!$C$16,NA()),0)</f>
        <v>425.74250000000001</v>
      </c>
      <c r="AA20" s="2">
        <f>IF($D$1=TRUE,IF(Q20&lt;='Heizkostenvergleich Eingabe'!$C$5,'Heizkostenvergleich Eingabe'!$D$16,NA()),0)</f>
        <v>384.74249999999995</v>
      </c>
      <c r="AB20" s="2">
        <f>IF($D$1=TRUE,IF(Q20&lt;='Heizkostenvergleich Eingabe'!$C$5,'Heizkostenvergleich Eingabe'!$E$16,NA()),0)</f>
        <v>0</v>
      </c>
      <c r="AC20" s="2">
        <f>IF($D$1=TRUE,IF(Q20&lt;='Heizkostenvergleich Eingabe'!$C$5,'Heizkostenvergleich Eingabe'!$F$16,NA()),0)</f>
        <v>1056.5662499999999</v>
      </c>
      <c r="AD20" s="2">
        <f>IF($D$1=TRUE,IF(Q20&lt;='Heizkostenvergleich Eingabe'!$C$5,'Heizkostenvergleich Eingabe'!$G$16,NA()),0)</f>
        <v>609.78375000000005</v>
      </c>
      <c r="AE20" s="2">
        <f>IF($D$1=TRUE,IF(Q20&lt;='Heizkostenvergleich Eingabe'!$C$5,'Heizkostenvergleich Eingabe'!$H$16,NA()),0)</f>
        <v>455.32499999999999</v>
      </c>
      <c r="AF20" s="102">
        <f>IF($D$1=TRUE,IF(Q20&lt;='Heizkostenvergleich Eingabe'!$C$5,'Heizkostenvergleich Eingabe'!$I$16,NA()),0)</f>
        <v>1484.0625</v>
      </c>
    </row>
    <row r="21" spans="1:32" x14ac:dyDescent="0.2">
      <c r="A21">
        <v>16</v>
      </c>
      <c r="B21" s="2">
        <f>IF(A21&lt;='Heizkostenvergleich Eingabe'!$C$5,B20+(B20*'Heizkostenvergleich Eingabe'!$C$11),NA())</f>
        <v>3191.1547553964479</v>
      </c>
      <c r="C21" s="2">
        <f>IF(A21&lt;='Heizkostenvergleich Eingabe'!$C$5,C20+(C20*'Heizkostenvergleich Eingabe'!$D$11),NA())</f>
        <v>2430.429169897192</v>
      </c>
      <c r="D21" s="2">
        <f>IF(A21&lt;='Heizkostenvergleich Eingabe'!$C$5,D20+(D20*'Heizkostenvergleich Eingabe'!$E$11),NA())</f>
        <v>9117.6148138018252</v>
      </c>
      <c r="E21" s="2">
        <f>IF(A21&lt;='Heizkostenvergleich Eingabe'!$C$5,E20+(E20*'Heizkostenvergleich Eingabe'!$F$11),NA())</f>
        <v>2091.5712567865262</v>
      </c>
      <c r="F21" s="2">
        <f>IF(A21&lt;='Heizkostenvergleich Eingabe'!$C$5,F20+(F20*'Heizkostenvergleich Eingabe'!$G$11),NA())</f>
        <v>2799.6674476315743</v>
      </c>
      <c r="G21" s="2">
        <f>IF(A21&lt;='Heizkostenvergleich Eingabe'!$C$5,G20+(G20*'Heizkostenvergleich Eingabe'!$H$11),NA())</f>
        <v>3233.9057658982351</v>
      </c>
      <c r="H21" s="102">
        <f>IF(A21&lt;='Heizkostenvergleich Eingabe'!$C$5,H20+(H20*'Heizkostenvergleich Eingabe'!$I$11),NA())</f>
        <v>3313.8930642283781</v>
      </c>
      <c r="I21">
        <f>IF(A21&lt;='Heizkostenvergleich Eingabe'!$C$5,A21,0)</f>
        <v>16</v>
      </c>
      <c r="J21" s="2">
        <f>IF($J$4=TRUE,,NA())+IF($K$2,B21,0)+IF($L$2,$D$45/'Heizkostenvergleich Eingabe'!$C$5,0)+IF($M$2,'Heizkostenvergleich Eingabe'!$C$16,0)</f>
        <v>4036.5772553964475</v>
      </c>
      <c r="K21" s="2">
        <f>IF($K$4=TRUE,,NA())+IF($K$2,C21,0)+IF($L$2,$E$45/'Heizkostenvergleich Eingabe'!$C$5,0)+IF($M$2,'Heizkostenvergleich Eingabe'!$D$16,0)</f>
        <v>3250.1316698971918</v>
      </c>
      <c r="L21" s="2" t="e">
        <f>IF($L$4=TRUE,,NA())+IF($K$2,D21,0)+IF($L$2,$F$45/'Heizkostenvergleich Eingabe'!$C$5,0)+IF($M$2,'Heizkostenvergleich Eingabe'!$E$16,0)</f>
        <v>#N/A</v>
      </c>
      <c r="M21" s="2">
        <f>IF($M$4=TRUE,,NA())+IF($K$2,E21,0)+IF($L$2,$G$45/'Heizkostenvergleich Eingabe'!$C$5,0)+IF($M$2,'Heizkostenvergleich Eingabe'!$F$16,0)</f>
        <v>3754.9775067865262</v>
      </c>
      <c r="N21" s="2">
        <f>IF($N$4=TRUE,,NA())+IF($K$2,F21,0)+IF($L$2,$H$45/'Heizkostenvergleich Eingabe'!$C$5,0)+IF($M$2,'Heizkostenvergleich Eingabe'!$G$16,0)</f>
        <v>3873.4511976315744</v>
      </c>
      <c r="O21" s="2">
        <f>IF($O$4=TRUE,,NA())+IF($K$2,G21,0)+IF($L$2,$I$45/'Heizkostenvergleich Eingabe'!$C$5,0)+IF($M$2,'Heizkostenvergleich Eingabe'!$H$16,0)</f>
        <v>4417.7507658982349</v>
      </c>
      <c r="P21" s="102" t="e">
        <f>IF($P$4=TRUE,,NA())+IF($K$2,H21,0)+IF($L$2,$J$45/'Heizkostenvergleich Eingabe'!$C$5,0)+IF($M$2,'Heizkostenvergleich Eingabe'!$I$16,0)</f>
        <v>#N/A</v>
      </c>
      <c r="Q21">
        <v>16</v>
      </c>
      <c r="R21" s="2">
        <f>IF(Q21&lt;='Heizkostenvergleich Eingabe'!$C$5,B21+Z21,0)</f>
        <v>3616.8972553964477</v>
      </c>
      <c r="S21" s="2">
        <f>IF(Q21&lt;='Heizkostenvergleich Eingabe'!$C$5,C21+AA21,0)</f>
        <v>2815.1716698971918</v>
      </c>
      <c r="T21" s="2">
        <f>IF(Q21&lt;='Heizkostenvergleich Eingabe'!$C$5,D21+AB21,0)</f>
        <v>9117.6148138018252</v>
      </c>
      <c r="U21" s="2">
        <f>IF(Q21&lt;='Heizkostenvergleich Eingabe'!$C$5,E21+AC21,0)</f>
        <v>3148.137506786526</v>
      </c>
      <c r="V21" s="2">
        <f>IF(Q21&lt;='Heizkostenvergleich Eingabe'!$C$5,F21+AD21,0)</f>
        <v>3409.4511976315744</v>
      </c>
      <c r="W21" s="2">
        <f>IF(Q21&lt;='Heizkostenvergleich Eingabe'!$C$5,G21+AE21,0)</f>
        <v>3689.2307658982349</v>
      </c>
      <c r="X21" s="102">
        <f>IF(Q21&lt;='Heizkostenvergleich Eingabe'!$C$5,H21+AF21,0)</f>
        <v>4797.9555642283776</v>
      </c>
      <c r="Z21" s="2">
        <f>IF($D$1=TRUE,IF(Q21&lt;='Heizkostenvergleich Eingabe'!$C$5,'Heizkostenvergleich Eingabe'!$C$16,NA()),0)</f>
        <v>425.74250000000001</v>
      </c>
      <c r="AA21" s="2">
        <f>IF($D$1=TRUE,IF(Q21&lt;='Heizkostenvergleich Eingabe'!$C$5,'Heizkostenvergleich Eingabe'!$D$16,NA()),0)</f>
        <v>384.74249999999995</v>
      </c>
      <c r="AB21" s="2">
        <f>IF($D$1=TRUE,IF(Q21&lt;='Heizkostenvergleich Eingabe'!$C$5,'Heizkostenvergleich Eingabe'!$E$16,NA()),0)</f>
        <v>0</v>
      </c>
      <c r="AC21" s="2">
        <f>IF($D$1=TRUE,IF(Q21&lt;='Heizkostenvergleich Eingabe'!$C$5,'Heizkostenvergleich Eingabe'!$F$16,NA()),0)</f>
        <v>1056.5662499999999</v>
      </c>
      <c r="AD21" s="2">
        <f>IF($D$1=TRUE,IF(Q21&lt;='Heizkostenvergleich Eingabe'!$C$5,'Heizkostenvergleich Eingabe'!$G$16,NA()),0)</f>
        <v>609.78375000000005</v>
      </c>
      <c r="AE21" s="2">
        <f>IF($D$1=TRUE,IF(Q21&lt;='Heizkostenvergleich Eingabe'!$C$5,'Heizkostenvergleich Eingabe'!$H$16,NA()),0)</f>
        <v>455.32499999999999</v>
      </c>
      <c r="AF21" s="102">
        <f>IF($D$1=TRUE,IF(Q21&lt;='Heizkostenvergleich Eingabe'!$C$5,'Heizkostenvergleich Eingabe'!$I$16,NA()),0)</f>
        <v>1484.0625</v>
      </c>
    </row>
    <row r="22" spans="1:32" x14ac:dyDescent="0.2">
      <c r="A22">
        <v>17</v>
      </c>
      <c r="B22" s="2">
        <f>IF(A22&lt;='Heizkostenvergleich Eingabe'!$C$5,B21+(B21*'Heizkostenvergleich Eingabe'!$C$11),NA())</f>
        <v>3350.7124931662702</v>
      </c>
      <c r="C22" s="2">
        <f>IF(A22&lt;='Heizkostenvergleich Eingabe'!$C$5,C21+(C21*'Heizkostenvergleich Eingabe'!$D$11),NA())</f>
        <v>2503.3420449941077</v>
      </c>
      <c r="D22" s="2">
        <f>IF(A22&lt;='Heizkostenvergleich Eingabe'!$C$5,D21+(D21*'Heizkostenvergleich Eingabe'!$E$11),NA())</f>
        <v>9391.1432582158795</v>
      </c>
      <c r="E22" s="2">
        <f>IF(A22&lt;='Heizkostenvergleich Eingabe'!$C$5,E21+(E21*'Heizkostenvergleich Eingabe'!$F$11),NA())</f>
        <v>2154.318394490122</v>
      </c>
      <c r="F22" s="2">
        <f>IF(A22&lt;='Heizkostenvergleich Eingabe'!$C$5,F21+(F21*'Heizkostenvergleich Eingabe'!$G$11),NA())</f>
        <v>2883.6574710605214</v>
      </c>
      <c r="G22" s="2">
        <f>IF(A22&lt;='Heizkostenvergleich Eingabe'!$C$5,G21+(G21*'Heizkostenvergleich Eingabe'!$H$11),NA())</f>
        <v>3363.2619965341646</v>
      </c>
      <c r="H22" s="102">
        <f>IF(A22&lt;='Heizkostenvergleich Eingabe'!$C$5,H21+(H21*'Heizkostenvergleich Eingabe'!$I$11),NA())</f>
        <v>3413.3098561552292</v>
      </c>
      <c r="I22">
        <f>IF(A22&lt;='Heizkostenvergleich Eingabe'!$C$5,A22,0)</f>
        <v>17</v>
      </c>
      <c r="J22" s="2">
        <f>IF($J$4=TRUE,,NA())+IF($K$2,B22,0)+IF($L$2,$D$45/'Heizkostenvergleich Eingabe'!$C$5,0)+IF($M$2,'Heizkostenvergleich Eingabe'!$C$16,0)</f>
        <v>4196.1349931662699</v>
      </c>
      <c r="K22" s="2">
        <f>IF($K$4=TRUE,,NA())+IF($K$2,C22,0)+IF($L$2,$E$45/'Heizkostenvergleich Eingabe'!$C$5,0)+IF($M$2,'Heizkostenvergleich Eingabe'!$D$16,0)</f>
        <v>3323.0445449941076</v>
      </c>
      <c r="L22" s="2" t="e">
        <f>IF($L$4=TRUE,,NA())+IF($K$2,D22,0)+IF($L$2,$F$45/'Heizkostenvergleich Eingabe'!$C$5,0)+IF($M$2,'Heizkostenvergleich Eingabe'!$E$16,0)</f>
        <v>#N/A</v>
      </c>
      <c r="M22" s="2">
        <f>IF($M$4=TRUE,,NA())+IF($K$2,E22,0)+IF($L$2,$G$45/'Heizkostenvergleich Eingabe'!$C$5,0)+IF($M$2,'Heizkostenvergleich Eingabe'!$F$16,0)</f>
        <v>3817.724644490122</v>
      </c>
      <c r="N22" s="2">
        <f>IF($N$4=TRUE,,NA())+IF($K$2,F22,0)+IF($L$2,$H$45/'Heizkostenvergleich Eingabe'!$C$5,0)+IF($M$2,'Heizkostenvergleich Eingabe'!$G$16,0)</f>
        <v>3957.4412210605215</v>
      </c>
      <c r="O22" s="2">
        <f>IF($O$4=TRUE,,NA())+IF($K$2,G22,0)+IF($L$2,$I$45/'Heizkostenvergleich Eingabe'!$C$5,0)+IF($M$2,'Heizkostenvergleich Eingabe'!$H$16,0)</f>
        <v>4547.1069965341649</v>
      </c>
      <c r="P22" s="102" t="e">
        <f>IF($P$4=TRUE,,NA())+IF($K$2,H22,0)+IF($L$2,$J$45/'Heizkostenvergleich Eingabe'!$C$5,0)+IF($M$2,'Heizkostenvergleich Eingabe'!$I$16,0)</f>
        <v>#N/A</v>
      </c>
      <c r="Q22">
        <v>17</v>
      </c>
      <c r="R22" s="2">
        <f>IF(Q22&lt;='Heizkostenvergleich Eingabe'!$C$5,B22+Z22,0)</f>
        <v>3776.45499316627</v>
      </c>
      <c r="S22" s="2">
        <f>IF(Q22&lt;='Heizkostenvergleich Eingabe'!$C$5,C22+AA22,0)</f>
        <v>2888.0845449941075</v>
      </c>
      <c r="T22" s="2">
        <f>IF(Q22&lt;='Heizkostenvergleich Eingabe'!$C$5,D22+AB22,0)</f>
        <v>9391.1432582158795</v>
      </c>
      <c r="U22" s="2">
        <f>IF(Q22&lt;='Heizkostenvergleich Eingabe'!$C$5,E22+AC22,0)</f>
        <v>3210.8846444901219</v>
      </c>
      <c r="V22" s="2">
        <f>IF(Q22&lt;='Heizkostenvergleich Eingabe'!$C$5,F22+AD22,0)</f>
        <v>3493.4412210605215</v>
      </c>
      <c r="W22" s="2">
        <f>IF(Q22&lt;='Heizkostenvergleich Eingabe'!$C$5,G22+AE22,0)</f>
        <v>3818.5869965341644</v>
      </c>
      <c r="X22" s="102">
        <f>IF(Q22&lt;='Heizkostenvergleich Eingabe'!$C$5,H22+AF22,0)</f>
        <v>4897.3723561552288</v>
      </c>
      <c r="Z22" s="2">
        <f>IF($D$1=TRUE,IF(Q22&lt;='Heizkostenvergleich Eingabe'!$C$5,'Heizkostenvergleich Eingabe'!$C$16,NA()),0)</f>
        <v>425.74250000000001</v>
      </c>
      <c r="AA22" s="2">
        <f>IF($D$1=TRUE,IF(Q22&lt;='Heizkostenvergleich Eingabe'!$C$5,'Heizkostenvergleich Eingabe'!$D$16,NA()),0)</f>
        <v>384.74249999999995</v>
      </c>
      <c r="AB22" s="2">
        <f>IF($D$1=TRUE,IF(Q22&lt;='Heizkostenvergleich Eingabe'!$C$5,'Heizkostenvergleich Eingabe'!$E$16,NA()),0)</f>
        <v>0</v>
      </c>
      <c r="AC22" s="2">
        <f>IF($D$1=TRUE,IF(Q22&lt;='Heizkostenvergleich Eingabe'!$C$5,'Heizkostenvergleich Eingabe'!$F$16,NA()),0)</f>
        <v>1056.5662499999999</v>
      </c>
      <c r="AD22" s="2">
        <f>IF($D$1=TRUE,IF(Q22&lt;='Heizkostenvergleich Eingabe'!$C$5,'Heizkostenvergleich Eingabe'!$G$16,NA()),0)</f>
        <v>609.78375000000005</v>
      </c>
      <c r="AE22" s="2">
        <f>IF($D$1=TRUE,IF(Q22&lt;='Heizkostenvergleich Eingabe'!$C$5,'Heizkostenvergleich Eingabe'!$H$16,NA()),0)</f>
        <v>455.32499999999999</v>
      </c>
      <c r="AF22" s="102">
        <f>IF($D$1=TRUE,IF(Q22&lt;='Heizkostenvergleich Eingabe'!$C$5,'Heizkostenvergleich Eingabe'!$I$16,NA()),0)</f>
        <v>1484.0625</v>
      </c>
    </row>
    <row r="23" spans="1:32" x14ac:dyDescent="0.2">
      <c r="A23">
        <v>18</v>
      </c>
      <c r="B23" s="2">
        <f>IF(A23&lt;='Heizkostenvergleich Eingabe'!$C$5,B22+(B22*'Heizkostenvergleich Eingabe'!$C$11),NA())</f>
        <v>3518.2481178245835</v>
      </c>
      <c r="C23" s="2">
        <f>IF(A23&lt;='Heizkostenvergleich Eingabe'!$C$5,C22+(C22*'Heizkostenvergleich Eingabe'!$D$11),NA())</f>
        <v>2578.4423063439308</v>
      </c>
      <c r="D23" s="2">
        <f>IF(A23&lt;='Heizkostenvergleich Eingabe'!$C$5,D22+(D22*'Heizkostenvergleich Eingabe'!$E$11),NA())</f>
        <v>9672.8775559623555</v>
      </c>
      <c r="E23" s="2">
        <f>IF(A23&lt;='Heizkostenvergleich Eingabe'!$C$5,E22+(E22*'Heizkostenvergleich Eingabe'!$F$11),NA())</f>
        <v>2218.9479463248258</v>
      </c>
      <c r="F23" s="2">
        <f>IF(A23&lt;='Heizkostenvergleich Eingabe'!$C$5,F22+(F22*'Heizkostenvergleich Eingabe'!$G$11),NA())</f>
        <v>2970.1671951923372</v>
      </c>
      <c r="G23" s="2">
        <f>IF(A23&lt;='Heizkostenvergleich Eingabe'!$C$5,G22+(G22*'Heizkostenvergleich Eingabe'!$H$11),NA())</f>
        <v>3497.7924763955311</v>
      </c>
      <c r="H23" s="102">
        <f>IF(A23&lt;='Heizkostenvergleich Eingabe'!$C$5,H22+(H22*'Heizkostenvergleich Eingabe'!$I$11),NA())</f>
        <v>3515.7091518398861</v>
      </c>
      <c r="I23">
        <f>IF(A23&lt;='Heizkostenvergleich Eingabe'!$C$5,A23,0)</f>
        <v>18</v>
      </c>
      <c r="J23" s="2">
        <f>IF($J$4=TRUE,,NA())+IF($K$2,B23,0)+IF($L$2,$D$45/'Heizkostenvergleich Eingabe'!$C$5,0)+IF($M$2,'Heizkostenvergleich Eingabe'!$C$16,0)</f>
        <v>4363.6706178245831</v>
      </c>
      <c r="K23" s="2">
        <f>IF($K$4=TRUE,,NA())+IF($K$2,C23,0)+IF($L$2,$E$45/'Heizkostenvergleich Eingabe'!$C$5,0)+IF($M$2,'Heizkostenvergleich Eingabe'!$D$16,0)</f>
        <v>3398.1448063439307</v>
      </c>
      <c r="L23" s="2" t="e">
        <f>IF($L$4=TRUE,,NA())+IF($K$2,D23,0)+IF($L$2,$F$45/'Heizkostenvergleich Eingabe'!$C$5,0)+IF($M$2,'Heizkostenvergleich Eingabe'!$E$16,0)</f>
        <v>#N/A</v>
      </c>
      <c r="M23" s="2">
        <f>IF($M$4=TRUE,,NA())+IF($K$2,E23,0)+IF($L$2,$G$45/'Heizkostenvergleich Eingabe'!$C$5,0)+IF($M$2,'Heizkostenvergleich Eingabe'!$F$16,0)</f>
        <v>3882.3541963248258</v>
      </c>
      <c r="N23" s="2">
        <f>IF($N$4=TRUE,,NA())+IF($K$2,F23,0)+IF($L$2,$H$45/'Heizkostenvergleich Eingabe'!$C$5,0)+IF($M$2,'Heizkostenvergleich Eingabe'!$G$16,0)</f>
        <v>4043.9509451923373</v>
      </c>
      <c r="O23" s="2">
        <f>IF($O$4=TRUE,,NA())+IF($K$2,G23,0)+IF($L$2,$I$45/'Heizkostenvergleich Eingabe'!$C$5,0)+IF($M$2,'Heizkostenvergleich Eingabe'!$H$16,0)</f>
        <v>4681.6374763955309</v>
      </c>
      <c r="P23" s="102" t="e">
        <f>IF($P$4=TRUE,,NA())+IF($K$2,H23,0)+IF($L$2,$J$45/'Heizkostenvergleich Eingabe'!$C$5,0)+IF($M$2,'Heizkostenvergleich Eingabe'!$I$16,0)</f>
        <v>#N/A</v>
      </c>
      <c r="Q23">
        <v>18</v>
      </c>
      <c r="R23" s="2">
        <f>IF(Q23&lt;='Heizkostenvergleich Eingabe'!$C$5,B23+Z23,0)</f>
        <v>3943.9906178245833</v>
      </c>
      <c r="S23" s="2">
        <f>IF(Q23&lt;='Heizkostenvergleich Eingabe'!$C$5,C23+AA23,0)</f>
        <v>2963.1848063439306</v>
      </c>
      <c r="T23" s="2">
        <f>IF(Q23&lt;='Heizkostenvergleich Eingabe'!$C$5,D23+AB23,0)</f>
        <v>9672.8775559623555</v>
      </c>
      <c r="U23" s="2">
        <f>IF(Q23&lt;='Heizkostenvergleich Eingabe'!$C$5,E23+AC23,0)</f>
        <v>3275.5141963248257</v>
      </c>
      <c r="V23" s="2">
        <f>IF(Q23&lt;='Heizkostenvergleich Eingabe'!$C$5,F23+AD23,0)</f>
        <v>3579.9509451923373</v>
      </c>
      <c r="W23" s="2">
        <f>IF(Q23&lt;='Heizkostenvergleich Eingabe'!$C$5,G23+AE23,0)</f>
        <v>3953.117476395531</v>
      </c>
      <c r="X23" s="102">
        <f>IF(Q23&lt;='Heizkostenvergleich Eingabe'!$C$5,H23+AF23,0)</f>
        <v>4999.7716518398865</v>
      </c>
      <c r="Z23" s="2">
        <f>IF($D$1=TRUE,IF(Q23&lt;='Heizkostenvergleich Eingabe'!$C$5,'Heizkostenvergleich Eingabe'!$C$16,NA()),0)</f>
        <v>425.74250000000001</v>
      </c>
      <c r="AA23" s="2">
        <f>IF($D$1=TRUE,IF(Q23&lt;='Heizkostenvergleich Eingabe'!$C$5,'Heizkostenvergleich Eingabe'!$D$16,NA()),0)</f>
        <v>384.74249999999995</v>
      </c>
      <c r="AB23" s="2">
        <f>IF($D$1=TRUE,IF(Q23&lt;='Heizkostenvergleich Eingabe'!$C$5,'Heizkostenvergleich Eingabe'!$E$16,NA()),0)</f>
        <v>0</v>
      </c>
      <c r="AC23" s="2">
        <f>IF($D$1=TRUE,IF(Q23&lt;='Heizkostenvergleich Eingabe'!$C$5,'Heizkostenvergleich Eingabe'!$F$16,NA()),0)</f>
        <v>1056.5662499999999</v>
      </c>
      <c r="AD23" s="2">
        <f>IF($D$1=TRUE,IF(Q23&lt;='Heizkostenvergleich Eingabe'!$C$5,'Heizkostenvergleich Eingabe'!$G$16,NA()),0)</f>
        <v>609.78375000000005</v>
      </c>
      <c r="AE23" s="2">
        <f>IF($D$1=TRUE,IF(Q23&lt;='Heizkostenvergleich Eingabe'!$C$5,'Heizkostenvergleich Eingabe'!$H$16,NA()),0)</f>
        <v>455.32499999999999</v>
      </c>
      <c r="AF23" s="102">
        <f>IF($D$1=TRUE,IF(Q23&lt;='Heizkostenvergleich Eingabe'!$C$5,'Heizkostenvergleich Eingabe'!$I$16,NA()),0)</f>
        <v>1484.0625</v>
      </c>
    </row>
    <row r="24" spans="1:32" x14ac:dyDescent="0.2">
      <c r="A24">
        <v>19</v>
      </c>
      <c r="B24" s="2">
        <f>IF(A24&lt;='Heizkostenvergleich Eingabe'!$C$5,B23+(B23*'Heizkostenvergleich Eingabe'!$C$11),NA())</f>
        <v>3694.1605237158128</v>
      </c>
      <c r="C24" s="2">
        <f>IF(A24&lt;='Heizkostenvergleich Eingabe'!$C$5,C23+(C23*'Heizkostenvergleich Eingabe'!$D$11),NA())</f>
        <v>2655.7955755342487</v>
      </c>
      <c r="D24" s="2">
        <f>IF(A24&lt;='Heizkostenvergleich Eingabe'!$C$5,D23+(D23*'Heizkostenvergleich Eingabe'!$E$11),NA())</f>
        <v>9963.0638826412269</v>
      </c>
      <c r="E24" s="2">
        <f>IF(A24&lt;='Heizkostenvergleich Eingabe'!$C$5,E23+(E23*'Heizkostenvergleich Eingabe'!$F$11),NA())</f>
        <v>2285.5163847145704</v>
      </c>
      <c r="F24" s="2">
        <f>IF(A24&lt;='Heizkostenvergleich Eingabe'!$C$5,F23+(F23*'Heizkostenvergleich Eingabe'!$G$11),NA())</f>
        <v>3059.2722110481072</v>
      </c>
      <c r="G24" s="2">
        <f>IF(A24&lt;='Heizkostenvergleich Eingabe'!$C$5,G23+(G23*'Heizkostenvergleich Eingabe'!$H$11),NA())</f>
        <v>3637.7041754513525</v>
      </c>
      <c r="H24" s="102">
        <f>IF(A24&lt;='Heizkostenvergleich Eingabe'!$C$5,H23+(H23*'Heizkostenvergleich Eingabe'!$I$11),NA())</f>
        <v>3621.1804263950826</v>
      </c>
      <c r="I24">
        <f>IF(A24&lt;='Heizkostenvergleich Eingabe'!$C$5,A24,0)</f>
        <v>19</v>
      </c>
      <c r="J24" s="2">
        <f>IF($J$4=TRUE,,NA())+IF($K$2,B24,0)+IF($L$2,$D$45/'Heizkostenvergleich Eingabe'!$C$5,0)+IF($M$2,'Heizkostenvergleich Eingabe'!$C$16,0)</f>
        <v>4539.5830237158134</v>
      </c>
      <c r="K24" s="2">
        <f>IF($K$4=TRUE,,NA())+IF($K$2,C24,0)+IF($L$2,$E$45/'Heizkostenvergleich Eingabe'!$C$5,0)+IF($M$2,'Heizkostenvergleich Eingabe'!$D$16,0)</f>
        <v>3475.4980755342485</v>
      </c>
      <c r="L24" s="2" t="e">
        <f>IF($L$4=TRUE,,NA())+IF($K$2,D24,0)+IF($L$2,$F$45/'Heizkostenvergleich Eingabe'!$C$5,0)+IF($M$2,'Heizkostenvergleich Eingabe'!$E$16,0)</f>
        <v>#N/A</v>
      </c>
      <c r="M24" s="2">
        <f>IF($M$4=TRUE,,NA())+IF($K$2,E24,0)+IF($L$2,$G$45/'Heizkostenvergleich Eingabe'!$C$5,0)+IF($M$2,'Heizkostenvergleich Eingabe'!$F$16,0)</f>
        <v>3948.9226347145704</v>
      </c>
      <c r="N24" s="2">
        <f>IF($N$4=TRUE,,NA())+IF($K$2,F24,0)+IF($L$2,$H$45/'Heizkostenvergleich Eingabe'!$C$5,0)+IF($M$2,'Heizkostenvergleich Eingabe'!$G$16,0)</f>
        <v>4133.0559610481068</v>
      </c>
      <c r="O24" s="2">
        <f>IF($O$4=TRUE,,NA())+IF($K$2,G24,0)+IF($L$2,$I$45/'Heizkostenvergleich Eingabe'!$C$5,0)+IF($M$2,'Heizkostenvergleich Eingabe'!$H$16,0)</f>
        <v>4821.5491754513523</v>
      </c>
      <c r="P24" s="102" t="e">
        <f>IF($P$4=TRUE,,NA())+IF($K$2,H24,0)+IF($L$2,$J$45/'Heizkostenvergleich Eingabe'!$C$5,0)+IF($M$2,'Heizkostenvergleich Eingabe'!$I$16,0)</f>
        <v>#N/A</v>
      </c>
      <c r="Q24">
        <v>19</v>
      </c>
      <c r="R24" s="2">
        <f>IF(Q24&lt;='Heizkostenvergleich Eingabe'!$C$5,B24+Z24,0)</f>
        <v>4119.9030237158131</v>
      </c>
      <c r="S24" s="2">
        <f>IF(Q24&lt;='Heizkostenvergleich Eingabe'!$C$5,C24+AA24,0)</f>
        <v>3040.5380755342485</v>
      </c>
      <c r="T24" s="2">
        <f>IF(Q24&lt;='Heizkostenvergleich Eingabe'!$C$5,D24+AB24,0)</f>
        <v>9963.0638826412269</v>
      </c>
      <c r="U24" s="2">
        <f>IF(Q24&lt;='Heizkostenvergleich Eingabe'!$C$5,E24+AC24,0)</f>
        <v>3342.0826347145703</v>
      </c>
      <c r="V24" s="2">
        <f>IF(Q24&lt;='Heizkostenvergleich Eingabe'!$C$5,F24+AD24,0)</f>
        <v>3669.0559610481073</v>
      </c>
      <c r="W24" s="2">
        <f>IF(Q24&lt;='Heizkostenvergleich Eingabe'!$C$5,G24+AE24,0)</f>
        <v>4093.0291754513523</v>
      </c>
      <c r="X24" s="102">
        <f>IF(Q24&lt;='Heizkostenvergleich Eingabe'!$C$5,H24+AF24,0)</f>
        <v>5105.2429263950826</v>
      </c>
      <c r="Z24" s="2">
        <f>IF($D$1=TRUE,IF(Q24&lt;='Heizkostenvergleich Eingabe'!$C$5,'Heizkostenvergleich Eingabe'!$C$16,NA()),0)</f>
        <v>425.74250000000001</v>
      </c>
      <c r="AA24" s="2">
        <f>IF($D$1=TRUE,IF(Q24&lt;='Heizkostenvergleich Eingabe'!$C$5,'Heizkostenvergleich Eingabe'!$D$16,NA()),0)</f>
        <v>384.74249999999995</v>
      </c>
      <c r="AB24" s="2">
        <f>IF($D$1=TRUE,IF(Q24&lt;='Heizkostenvergleich Eingabe'!$C$5,'Heizkostenvergleich Eingabe'!$E$16,NA()),0)</f>
        <v>0</v>
      </c>
      <c r="AC24" s="2">
        <f>IF($D$1=TRUE,IF(Q24&lt;='Heizkostenvergleich Eingabe'!$C$5,'Heizkostenvergleich Eingabe'!$F$16,NA()),0)</f>
        <v>1056.5662499999999</v>
      </c>
      <c r="AD24" s="2">
        <f>IF($D$1=TRUE,IF(Q24&lt;='Heizkostenvergleich Eingabe'!$C$5,'Heizkostenvergleich Eingabe'!$G$16,NA()),0)</f>
        <v>609.78375000000005</v>
      </c>
      <c r="AE24" s="2">
        <f>IF($D$1=TRUE,IF(Q24&lt;='Heizkostenvergleich Eingabe'!$C$5,'Heizkostenvergleich Eingabe'!$H$16,NA()),0)</f>
        <v>455.32499999999999</v>
      </c>
      <c r="AF24" s="102">
        <f>IF($D$1=TRUE,IF(Q24&lt;='Heizkostenvergleich Eingabe'!$C$5,'Heizkostenvergleich Eingabe'!$I$16,NA()),0)</f>
        <v>1484.0625</v>
      </c>
    </row>
    <row r="25" spans="1:32" x14ac:dyDescent="0.2">
      <c r="A25">
        <v>20</v>
      </c>
      <c r="B25" s="2">
        <f>IF(A25&lt;='Heizkostenvergleich Eingabe'!$C$5,B24+(B24*'Heizkostenvergleich Eingabe'!$C$11),NA())</f>
        <v>3878.8685499016033</v>
      </c>
      <c r="C25" s="2">
        <f>IF(A25&lt;='Heizkostenvergleich Eingabe'!$C$5,C24+(C24*'Heizkostenvergleich Eingabe'!$D$11),NA())</f>
        <v>2735.4694428002763</v>
      </c>
      <c r="D25" s="2">
        <f>IF(A25&lt;='Heizkostenvergleich Eingabe'!$C$5,D24+(D24*'Heizkostenvergleich Eingabe'!$E$11),NA())</f>
        <v>10261.955799120464</v>
      </c>
      <c r="E25" s="2">
        <f>IF(A25&lt;='Heizkostenvergleich Eingabe'!$C$5,E24+(E24*'Heizkostenvergleich Eingabe'!$F$11),NA())</f>
        <v>2354.0818762560075</v>
      </c>
      <c r="F25" s="2">
        <f>IF(A25&lt;='Heizkostenvergleich Eingabe'!$C$5,F24+(F24*'Heizkostenvergleich Eingabe'!$G$11),NA())</f>
        <v>3151.0503773795504</v>
      </c>
      <c r="G25" s="2">
        <f>IF(A25&lt;='Heizkostenvergleich Eingabe'!$C$5,G24+(G24*'Heizkostenvergleich Eingabe'!$H$11),NA())</f>
        <v>3783.2123424694064</v>
      </c>
      <c r="H25" s="102">
        <f>IF(A25&lt;='Heizkostenvergleich Eingabe'!$C$5,H24+(H24*'Heizkostenvergleich Eingabe'!$I$11),NA())</f>
        <v>3729.8158391869351</v>
      </c>
      <c r="I25">
        <f>IF(A25&lt;='Heizkostenvergleich Eingabe'!$C$5,A25,0)</f>
        <v>20</v>
      </c>
      <c r="J25" s="2">
        <f>IF($J$4=TRUE,,NA())+IF($K$2,B25,0)+IF($L$2,$D$45/'Heizkostenvergleich Eingabe'!$C$5,0)+IF($M$2,'Heizkostenvergleich Eingabe'!$C$16,0)</f>
        <v>4724.2910499016034</v>
      </c>
      <c r="K25" s="2">
        <f>IF($K$4=TRUE,,NA())+IF($K$2,C25,0)+IF($L$2,$E$45/'Heizkostenvergleich Eingabe'!$C$5,0)+IF($M$2,'Heizkostenvergleich Eingabe'!$D$16,0)</f>
        <v>3555.1719428002762</v>
      </c>
      <c r="L25" s="2" t="e">
        <f>IF($L$4=TRUE,,NA())+IF($K$2,D25,0)+IF($L$2,$F$45/'Heizkostenvergleich Eingabe'!$C$5,0)+IF($M$2,'Heizkostenvergleich Eingabe'!$E$16,0)</f>
        <v>#N/A</v>
      </c>
      <c r="M25" s="2">
        <f>IF($M$4=TRUE,,NA())+IF($K$2,E25,0)+IF($L$2,$G$45/'Heizkostenvergleich Eingabe'!$C$5,0)+IF($M$2,'Heizkostenvergleich Eingabe'!$F$16,0)</f>
        <v>4017.4881262560075</v>
      </c>
      <c r="N25" s="2">
        <f>IF($N$4=TRUE,,NA())+IF($K$2,F25,0)+IF($L$2,$H$45/'Heizkostenvergleich Eingabe'!$C$5,0)+IF($M$2,'Heizkostenvergleich Eingabe'!$G$16,0)</f>
        <v>4224.8341273795504</v>
      </c>
      <c r="O25" s="2">
        <f>IF($O$4=TRUE,,NA())+IF($K$2,G25,0)+IF($L$2,$I$45/'Heizkostenvergleich Eingabe'!$C$5,0)+IF($M$2,'Heizkostenvergleich Eingabe'!$H$16,0)</f>
        <v>4967.0573424694057</v>
      </c>
      <c r="P25" s="102" t="e">
        <f>IF($P$4=TRUE,,NA())+IF($K$2,H25,0)+IF($L$2,$J$45/'Heizkostenvergleich Eingabe'!$C$5,0)+IF($M$2,'Heizkostenvergleich Eingabe'!$I$16,0)</f>
        <v>#N/A</v>
      </c>
      <c r="Q25">
        <v>20</v>
      </c>
      <c r="R25" s="2">
        <f>IF(Q25&lt;='Heizkostenvergleich Eingabe'!$C$5,B25+Z25,0)</f>
        <v>4304.6110499016031</v>
      </c>
      <c r="S25" s="2">
        <f>IF(Q25&lt;='Heizkostenvergleich Eingabe'!$C$5,C25+AA25,0)</f>
        <v>3120.2119428002761</v>
      </c>
      <c r="T25" s="2">
        <f>IF(Q25&lt;='Heizkostenvergleich Eingabe'!$C$5,D25+AB25,0)</f>
        <v>10261.955799120464</v>
      </c>
      <c r="U25" s="2">
        <f>IF(Q25&lt;='Heizkostenvergleich Eingabe'!$C$5,E25+AC25,0)</f>
        <v>3410.6481262560073</v>
      </c>
      <c r="V25" s="2">
        <f>IF(Q25&lt;='Heizkostenvergleich Eingabe'!$C$5,F25+AD25,0)</f>
        <v>3760.8341273795504</v>
      </c>
      <c r="W25" s="2">
        <f>IF(Q25&lt;='Heizkostenvergleich Eingabe'!$C$5,G25+AE25,0)</f>
        <v>4238.5373424694062</v>
      </c>
      <c r="X25" s="102">
        <f>IF(Q25&lt;='Heizkostenvergleich Eingabe'!$C$5,H25+AF25,0)</f>
        <v>5213.8783391869347</v>
      </c>
      <c r="Z25" s="2">
        <f>IF($D$1=TRUE,IF(Q25&lt;='Heizkostenvergleich Eingabe'!$C$5,'Heizkostenvergleich Eingabe'!$C$16,NA()),0)</f>
        <v>425.74250000000001</v>
      </c>
      <c r="AA25" s="2">
        <f>IF($D$1=TRUE,IF(Q25&lt;='Heizkostenvergleich Eingabe'!$C$5,'Heizkostenvergleich Eingabe'!$D$16,NA()),0)</f>
        <v>384.74249999999995</v>
      </c>
      <c r="AB25" s="2">
        <f>IF($D$1=TRUE,IF(Q25&lt;='Heizkostenvergleich Eingabe'!$C$5,'Heizkostenvergleich Eingabe'!$E$16,NA()),0)</f>
        <v>0</v>
      </c>
      <c r="AC25" s="2">
        <f>IF($D$1=TRUE,IF(Q25&lt;='Heizkostenvergleich Eingabe'!$C$5,'Heizkostenvergleich Eingabe'!$F$16,NA()),0)</f>
        <v>1056.5662499999999</v>
      </c>
      <c r="AD25" s="2">
        <f>IF($D$1=TRUE,IF(Q25&lt;='Heizkostenvergleich Eingabe'!$C$5,'Heizkostenvergleich Eingabe'!$G$16,NA()),0)</f>
        <v>609.78375000000005</v>
      </c>
      <c r="AE25" s="2">
        <f>IF($D$1=TRUE,IF(Q25&lt;='Heizkostenvergleich Eingabe'!$C$5,'Heizkostenvergleich Eingabe'!$H$16,NA()),0)</f>
        <v>455.32499999999999</v>
      </c>
      <c r="AF25" s="102">
        <f>IF($D$1=TRUE,IF(Q25&lt;='Heizkostenvergleich Eingabe'!$C$5,'Heizkostenvergleich Eingabe'!$I$16,NA()),0)</f>
        <v>1484.0625</v>
      </c>
    </row>
    <row r="26" spans="1:32" x14ac:dyDescent="0.2">
      <c r="A26">
        <v>21</v>
      </c>
      <c r="B26" s="2">
        <f>IF(A26&lt;='Heizkostenvergleich Eingabe'!$C$5,B25+(B25*'Heizkostenvergleich Eingabe'!$C$11),NA())</f>
        <v>4072.8119773966837</v>
      </c>
      <c r="C26" s="2">
        <f>IF(A26&lt;='Heizkostenvergleich Eingabe'!$C$5,C25+(C25*'Heizkostenvergleich Eingabe'!$D$11),NA())</f>
        <v>2817.5335260842844</v>
      </c>
      <c r="D26" s="2">
        <f>IF(A26&lt;='Heizkostenvergleich Eingabe'!$C$5,D25+(D25*'Heizkostenvergleich Eingabe'!$E$11),NA())</f>
        <v>10569.814473094078</v>
      </c>
      <c r="E26" s="2">
        <f>IF(A26&lt;='Heizkostenvergleich Eingabe'!$C$5,E25+(E25*'Heizkostenvergleich Eingabe'!$F$11),NA())</f>
        <v>2424.7043325436875</v>
      </c>
      <c r="F26" s="2">
        <f>IF(A26&lt;='Heizkostenvergleich Eingabe'!$C$5,F25+(F25*'Heizkostenvergleich Eingabe'!$G$11),NA())</f>
        <v>3245.5818887009368</v>
      </c>
      <c r="G26" s="2">
        <f>IF(A26&lt;='Heizkostenvergleich Eingabe'!$C$5,G25+(G25*'Heizkostenvergleich Eingabe'!$H$11),NA())</f>
        <v>3934.5408361681825</v>
      </c>
      <c r="H26" s="102">
        <f>IF(A26&lt;='Heizkostenvergleich Eingabe'!$C$5,H25+(H25*'Heizkostenvergleich Eingabe'!$I$11),NA())</f>
        <v>3841.7103143625432</v>
      </c>
      <c r="I26">
        <f>IF(A26&lt;='Heizkostenvergleich Eingabe'!$C$5,A26,0)</f>
        <v>21</v>
      </c>
      <c r="J26" s="2">
        <f>IF($J$4=TRUE,,NA())+IF($K$2,B26,0)+IF($L$2,$D$45/'Heizkostenvergleich Eingabe'!$C$5,0)+IF($M$2,'Heizkostenvergleich Eingabe'!$C$16,0)</f>
        <v>4918.2344773966843</v>
      </c>
      <c r="K26" s="2">
        <f>IF($K$4=TRUE,,NA())+IF($K$2,C26,0)+IF($L$2,$E$45/'Heizkostenvergleich Eingabe'!$C$5,0)+IF($M$2,'Heizkostenvergleich Eingabe'!$D$16,0)</f>
        <v>3637.2360260842843</v>
      </c>
      <c r="L26" s="2" t="e">
        <f>IF($L$4=TRUE,,NA())+IF($K$2,D26,0)+IF($L$2,$F$45/'Heizkostenvergleich Eingabe'!$C$5,0)+IF($M$2,'Heizkostenvergleich Eingabe'!$E$16,0)</f>
        <v>#N/A</v>
      </c>
      <c r="M26" s="2">
        <f>IF($M$4=TRUE,,NA())+IF($K$2,E26,0)+IF($L$2,$G$45/'Heizkostenvergleich Eingabe'!$C$5,0)+IF($M$2,'Heizkostenvergleich Eingabe'!$F$16,0)</f>
        <v>4088.1105825436875</v>
      </c>
      <c r="N26" s="2">
        <f>IF($N$4=TRUE,,NA())+IF($K$2,F26,0)+IF($L$2,$H$45/'Heizkostenvergleich Eingabe'!$C$5,0)+IF($M$2,'Heizkostenvergleich Eingabe'!$G$16,0)</f>
        <v>4319.3656387009369</v>
      </c>
      <c r="O26" s="2">
        <f>IF($O$4=TRUE,,NA())+IF($K$2,G26,0)+IF($L$2,$I$45/'Heizkostenvergleich Eingabe'!$C$5,0)+IF($M$2,'Heizkostenvergleich Eingabe'!$H$16,0)</f>
        <v>5118.3858361681823</v>
      </c>
      <c r="P26" s="102" t="e">
        <f>IF($P$4=TRUE,,NA())+IF($K$2,H26,0)+IF($L$2,$J$45/'Heizkostenvergleich Eingabe'!$C$5,0)+IF($M$2,'Heizkostenvergleich Eingabe'!$I$16,0)</f>
        <v>#N/A</v>
      </c>
      <c r="Q26">
        <v>21</v>
      </c>
      <c r="R26" s="2">
        <f>IF(Q26&lt;='Heizkostenvergleich Eingabe'!$C$5,B26+Z26,0)</f>
        <v>4498.554477396684</v>
      </c>
      <c r="S26" s="2">
        <f>IF(Q26&lt;='Heizkostenvergleich Eingabe'!$C$5,C26+AA26,0)</f>
        <v>3202.2760260842842</v>
      </c>
      <c r="T26" s="2">
        <f>IF(Q26&lt;='Heizkostenvergleich Eingabe'!$C$5,D26+AB26,0)</f>
        <v>10569.814473094078</v>
      </c>
      <c r="U26" s="2">
        <f>IF(Q26&lt;='Heizkostenvergleich Eingabe'!$C$5,E26+AC26,0)</f>
        <v>3481.2705825436874</v>
      </c>
      <c r="V26" s="2">
        <f>IF(Q26&lt;='Heizkostenvergleich Eingabe'!$C$5,F26+AD26,0)</f>
        <v>3855.3656387009369</v>
      </c>
      <c r="W26" s="2">
        <f>IF(Q26&lt;='Heizkostenvergleich Eingabe'!$C$5,G26+AE26,0)</f>
        <v>4389.8658361681828</v>
      </c>
      <c r="X26" s="102">
        <f>IF(Q26&lt;='Heizkostenvergleich Eingabe'!$C$5,H26+AF26,0)</f>
        <v>5325.7728143625427</v>
      </c>
      <c r="Z26" s="2">
        <f>IF($D$1=TRUE,IF(Q26&lt;='Heizkostenvergleich Eingabe'!$C$5,'Heizkostenvergleich Eingabe'!$C$16,NA()),0)</f>
        <v>425.74250000000001</v>
      </c>
      <c r="AA26" s="2">
        <f>IF($D$1=TRUE,IF(Q26&lt;='Heizkostenvergleich Eingabe'!$C$5,'Heizkostenvergleich Eingabe'!$D$16,NA()),0)</f>
        <v>384.74249999999995</v>
      </c>
      <c r="AB26" s="2">
        <f>IF($D$1=TRUE,IF(Q26&lt;='Heizkostenvergleich Eingabe'!$C$5,'Heizkostenvergleich Eingabe'!$E$16,NA()),0)</f>
        <v>0</v>
      </c>
      <c r="AC26" s="2">
        <f>IF($D$1=TRUE,IF(Q26&lt;='Heizkostenvergleich Eingabe'!$C$5,'Heizkostenvergleich Eingabe'!$F$16,NA()),0)</f>
        <v>1056.5662499999999</v>
      </c>
      <c r="AD26" s="2">
        <f>IF($D$1=TRUE,IF(Q26&lt;='Heizkostenvergleich Eingabe'!$C$5,'Heizkostenvergleich Eingabe'!$G$16,NA()),0)</f>
        <v>609.78375000000005</v>
      </c>
      <c r="AE26" s="2">
        <f>IF($D$1=TRUE,IF(Q26&lt;='Heizkostenvergleich Eingabe'!$C$5,'Heizkostenvergleich Eingabe'!$H$16,NA()),0)</f>
        <v>455.32499999999999</v>
      </c>
      <c r="AF26" s="102">
        <f>IF($D$1=TRUE,IF(Q26&lt;='Heizkostenvergleich Eingabe'!$C$5,'Heizkostenvergleich Eingabe'!$I$16,NA()),0)</f>
        <v>1484.0625</v>
      </c>
    </row>
    <row r="27" spans="1:32" x14ac:dyDescent="0.2">
      <c r="A27">
        <v>22</v>
      </c>
      <c r="B27" s="2">
        <f>IF(A27&lt;='Heizkostenvergleich Eingabe'!$C$5,B26+(B26*'Heizkostenvergleich Eingabe'!$C$11),NA())</f>
        <v>4276.452576266518</v>
      </c>
      <c r="C27" s="2">
        <f>IF(A27&lt;='Heizkostenvergleich Eingabe'!$C$5,C26+(C26*'Heizkostenvergleich Eingabe'!$D$11),NA())</f>
        <v>2902.0595318668129</v>
      </c>
      <c r="D27" s="2">
        <f>IF(A27&lt;='Heizkostenvergleich Eingabe'!$C$5,D26+(D26*'Heizkostenvergleich Eingabe'!$E$11),NA())</f>
        <v>10886.908907286901</v>
      </c>
      <c r="E27" s="2">
        <f>IF(A27&lt;='Heizkostenvergleich Eingabe'!$C$5,E26+(E26*'Heizkostenvergleich Eingabe'!$F$11),NA())</f>
        <v>2497.4454625199983</v>
      </c>
      <c r="F27" s="2">
        <f>IF(A27&lt;='Heizkostenvergleich Eingabe'!$C$5,F26+(F26*'Heizkostenvergleich Eingabe'!$G$11),NA())</f>
        <v>3342.9493453619648</v>
      </c>
      <c r="G27" s="2">
        <f>IF(A27&lt;='Heizkostenvergleich Eingabe'!$C$5,G26+(G26*'Heizkostenvergleich Eingabe'!$H$11),NA())</f>
        <v>4091.9224696149099</v>
      </c>
      <c r="H27" s="102">
        <f>IF(A27&lt;='Heizkostenvergleich Eingabe'!$C$5,H26+(H26*'Heizkostenvergleich Eingabe'!$I$11),NA())</f>
        <v>3956.9616237934197</v>
      </c>
      <c r="I27">
        <f>IF(A27&lt;='Heizkostenvergleich Eingabe'!$C$5,A27,0)</f>
        <v>22</v>
      </c>
      <c r="J27" s="2">
        <f>IF($J$4=TRUE,,NA())+IF($K$2,B27,0)+IF($L$2,$D$45/'Heizkostenvergleich Eingabe'!$C$5,0)+IF($M$2,'Heizkostenvergleich Eingabe'!$C$16,0)</f>
        <v>5121.8750762665186</v>
      </c>
      <c r="K27" s="2">
        <f>IF($K$4=TRUE,,NA())+IF($K$2,C27,0)+IF($L$2,$E$45/'Heizkostenvergleich Eingabe'!$C$5,0)+IF($M$2,'Heizkostenvergleich Eingabe'!$D$16,0)</f>
        <v>3721.7620318668128</v>
      </c>
      <c r="L27" s="2" t="e">
        <f>IF($L$4=TRUE,,NA())+IF($K$2,D27,0)+IF($L$2,$F$45/'Heizkostenvergleich Eingabe'!$C$5,0)+IF($M$2,'Heizkostenvergleich Eingabe'!$E$16,0)</f>
        <v>#N/A</v>
      </c>
      <c r="M27" s="2">
        <f>IF($M$4=TRUE,,NA())+IF($K$2,E27,0)+IF($L$2,$G$45/'Heizkostenvergleich Eingabe'!$C$5,0)+IF($M$2,'Heizkostenvergleich Eingabe'!$F$16,0)</f>
        <v>4160.8517125199978</v>
      </c>
      <c r="N27" s="2">
        <f>IF($N$4=TRUE,,NA())+IF($K$2,F27,0)+IF($L$2,$H$45/'Heizkostenvergleich Eingabe'!$C$5,0)+IF($M$2,'Heizkostenvergleich Eingabe'!$G$16,0)</f>
        <v>4416.7330953619648</v>
      </c>
      <c r="O27" s="2">
        <f>IF($O$4=TRUE,,NA())+IF($K$2,G27,0)+IF($L$2,$I$45/'Heizkostenvergleich Eingabe'!$C$5,0)+IF($M$2,'Heizkostenvergleich Eingabe'!$H$16,0)</f>
        <v>5275.7674696149097</v>
      </c>
      <c r="P27" s="102" t="e">
        <f>IF($P$4=TRUE,,NA())+IF($K$2,H27,0)+IF($L$2,$J$45/'Heizkostenvergleich Eingabe'!$C$5,0)+IF($M$2,'Heizkostenvergleich Eingabe'!$I$16,0)</f>
        <v>#N/A</v>
      </c>
      <c r="Q27">
        <v>22</v>
      </c>
      <c r="R27" s="2">
        <f>IF(Q27&lt;='Heizkostenvergleich Eingabe'!$C$5,B27+Z27,0)</f>
        <v>4702.1950762665183</v>
      </c>
      <c r="S27" s="2">
        <f>IF(Q27&lt;='Heizkostenvergleich Eingabe'!$C$5,C27+AA27,0)</f>
        <v>3286.8020318668127</v>
      </c>
      <c r="T27" s="2">
        <f>IF(Q27&lt;='Heizkostenvergleich Eingabe'!$C$5,D27+AB27,0)</f>
        <v>10886.908907286901</v>
      </c>
      <c r="U27" s="2">
        <f>IF(Q27&lt;='Heizkostenvergleich Eingabe'!$C$5,E27+AC27,0)</f>
        <v>3554.0117125199981</v>
      </c>
      <c r="V27" s="2">
        <f>IF(Q27&lt;='Heizkostenvergleich Eingabe'!$C$5,F27+AD27,0)</f>
        <v>3952.7330953619648</v>
      </c>
      <c r="W27" s="2">
        <f>IF(Q27&lt;='Heizkostenvergleich Eingabe'!$C$5,G27+AE27,0)</f>
        <v>4547.2474696149102</v>
      </c>
      <c r="X27" s="102">
        <f>IF(Q27&lt;='Heizkostenvergleich Eingabe'!$C$5,H27+AF27,0)</f>
        <v>5441.0241237934197</v>
      </c>
      <c r="Z27" s="2">
        <f>IF($D$1=TRUE,IF(Q27&lt;='Heizkostenvergleich Eingabe'!$C$5,'Heizkostenvergleich Eingabe'!$C$16,NA()),0)</f>
        <v>425.74250000000001</v>
      </c>
      <c r="AA27" s="2">
        <f>IF($D$1=TRUE,IF(Q27&lt;='Heizkostenvergleich Eingabe'!$C$5,'Heizkostenvergleich Eingabe'!$D$16,NA()),0)</f>
        <v>384.74249999999995</v>
      </c>
      <c r="AB27" s="2">
        <f>IF($D$1=TRUE,IF(Q27&lt;='Heizkostenvergleich Eingabe'!$C$5,'Heizkostenvergleich Eingabe'!$E$16,NA()),0)</f>
        <v>0</v>
      </c>
      <c r="AC27" s="2">
        <f>IF($D$1=TRUE,IF(Q27&lt;='Heizkostenvergleich Eingabe'!$C$5,'Heizkostenvergleich Eingabe'!$F$16,NA()),0)</f>
        <v>1056.5662499999999</v>
      </c>
      <c r="AD27" s="2">
        <f>IF($D$1=TRUE,IF(Q27&lt;='Heizkostenvergleich Eingabe'!$C$5,'Heizkostenvergleich Eingabe'!$G$16,NA()),0)</f>
        <v>609.78375000000005</v>
      </c>
      <c r="AE27" s="2">
        <f>IF($D$1=TRUE,IF(Q27&lt;='Heizkostenvergleich Eingabe'!$C$5,'Heizkostenvergleich Eingabe'!$H$16,NA()),0)</f>
        <v>455.32499999999999</v>
      </c>
      <c r="AF27" s="102">
        <f>IF($D$1=TRUE,IF(Q27&lt;='Heizkostenvergleich Eingabe'!$C$5,'Heizkostenvergleich Eingabe'!$I$16,NA()),0)</f>
        <v>1484.0625</v>
      </c>
    </row>
    <row r="28" spans="1:32" x14ac:dyDescent="0.2">
      <c r="A28">
        <v>23</v>
      </c>
      <c r="B28" s="2">
        <f>IF(A28&lt;='Heizkostenvergleich Eingabe'!$C$5,B27+(B27*'Heizkostenvergleich Eingabe'!$C$11),NA())</f>
        <v>4490.2752050798435</v>
      </c>
      <c r="C28" s="2">
        <f>IF(A28&lt;='Heizkostenvergleich Eingabe'!$C$5,C27+(C27*'Heizkostenvergleich Eingabe'!$D$11),NA())</f>
        <v>2989.1213178228172</v>
      </c>
      <c r="D28" s="2">
        <f>IF(A28&lt;='Heizkostenvergleich Eingabe'!$C$5,D27+(D27*'Heizkostenvergleich Eingabe'!$E$11),NA())</f>
        <v>11213.516174505508</v>
      </c>
      <c r="E28" s="2">
        <f>IF(A28&lt;='Heizkostenvergleich Eingabe'!$C$5,E27+(E27*'Heizkostenvergleich Eingabe'!$F$11),NA())</f>
        <v>2572.3688263955983</v>
      </c>
      <c r="F28" s="2">
        <f>IF(A28&lt;='Heizkostenvergleich Eingabe'!$C$5,F27+(F27*'Heizkostenvergleich Eingabe'!$G$11),NA())</f>
        <v>3443.2378257228238</v>
      </c>
      <c r="G28" s="2">
        <f>IF(A28&lt;='Heizkostenvergleich Eingabe'!$C$5,G27+(G27*'Heizkostenvergleich Eingabe'!$H$11),NA())</f>
        <v>4255.5993683995066</v>
      </c>
      <c r="H28" s="102">
        <f>IF(A28&lt;='Heizkostenvergleich Eingabe'!$C$5,H27+(H27*'Heizkostenvergleich Eingabe'!$I$11),NA())</f>
        <v>4075.6704725072223</v>
      </c>
      <c r="I28">
        <f>IF(A28&lt;='Heizkostenvergleich Eingabe'!$C$5,A28,0)</f>
        <v>23</v>
      </c>
      <c r="J28" s="2">
        <f>IF($J$4=TRUE,,NA())+IF($K$2,B28,0)+IF($L$2,$D$45/'Heizkostenvergleich Eingabe'!$C$5,0)+IF($M$2,'Heizkostenvergleich Eingabe'!$C$16,0)</f>
        <v>5335.6977050798441</v>
      </c>
      <c r="K28" s="2">
        <f>IF($K$4=TRUE,,NA())+IF($K$2,C28,0)+IF($L$2,$E$45/'Heizkostenvergleich Eingabe'!$C$5,0)+IF($M$2,'Heizkostenvergleich Eingabe'!$D$16,0)</f>
        <v>3808.8238178228171</v>
      </c>
      <c r="L28" s="2" t="e">
        <f>IF($L$4=TRUE,,NA())+IF($K$2,D28,0)+IF($L$2,$F$45/'Heizkostenvergleich Eingabe'!$C$5,0)+IF($M$2,'Heizkostenvergleich Eingabe'!$E$16,0)</f>
        <v>#N/A</v>
      </c>
      <c r="M28" s="2">
        <f>IF($M$4=TRUE,,NA())+IF($K$2,E28,0)+IF($L$2,$G$45/'Heizkostenvergleich Eingabe'!$C$5,0)+IF($M$2,'Heizkostenvergleich Eingabe'!$F$16,0)</f>
        <v>4235.7750763955983</v>
      </c>
      <c r="N28" s="2">
        <f>IF($N$4=TRUE,,NA())+IF($K$2,F28,0)+IF($L$2,$H$45/'Heizkostenvergleich Eingabe'!$C$5,0)+IF($M$2,'Heizkostenvergleich Eingabe'!$G$16,0)</f>
        <v>4517.0215757228234</v>
      </c>
      <c r="O28" s="2">
        <f>IF($O$4=TRUE,,NA())+IF($K$2,G28,0)+IF($L$2,$I$45/'Heizkostenvergleich Eingabe'!$C$5,0)+IF($M$2,'Heizkostenvergleich Eingabe'!$H$16,0)</f>
        <v>5439.4443683995059</v>
      </c>
      <c r="P28" s="102" t="e">
        <f>IF($P$4=TRUE,,NA())+IF($K$2,H28,0)+IF($L$2,$J$45/'Heizkostenvergleich Eingabe'!$C$5,0)+IF($M$2,'Heizkostenvergleich Eingabe'!$I$16,0)</f>
        <v>#N/A</v>
      </c>
      <c r="Q28">
        <v>23</v>
      </c>
      <c r="R28" s="2">
        <f>IF(Q28&lt;='Heizkostenvergleich Eingabe'!$C$5,B28+Z28,0)</f>
        <v>4916.0177050798438</v>
      </c>
      <c r="S28" s="2">
        <f>IF(Q28&lt;='Heizkostenvergleich Eingabe'!$C$5,C28+AA28,0)</f>
        <v>3373.8638178228171</v>
      </c>
      <c r="T28" s="2">
        <f>IF(Q28&lt;='Heizkostenvergleich Eingabe'!$C$5,D28+AB28,0)</f>
        <v>11213.516174505508</v>
      </c>
      <c r="U28" s="2">
        <f>IF(Q28&lt;='Heizkostenvergleich Eingabe'!$C$5,E28+AC28,0)</f>
        <v>3628.9350763955981</v>
      </c>
      <c r="V28" s="2">
        <f>IF(Q28&lt;='Heizkostenvergleich Eingabe'!$C$5,F28+AD28,0)</f>
        <v>4053.0215757228239</v>
      </c>
      <c r="W28" s="2">
        <f>IF(Q28&lt;='Heizkostenvergleich Eingabe'!$C$5,G28+AE28,0)</f>
        <v>4710.9243683995064</v>
      </c>
      <c r="X28" s="102">
        <f>IF(Q28&lt;='Heizkostenvergleich Eingabe'!$C$5,H28+AF28,0)</f>
        <v>5559.7329725072223</v>
      </c>
      <c r="Z28" s="2">
        <f>IF($D$1=TRUE,IF(Q28&lt;='Heizkostenvergleich Eingabe'!$C$5,'Heizkostenvergleich Eingabe'!$C$16,NA()),0)</f>
        <v>425.74250000000001</v>
      </c>
      <c r="AA28" s="2">
        <f>IF($D$1=TRUE,IF(Q28&lt;='Heizkostenvergleich Eingabe'!$C$5,'Heizkostenvergleich Eingabe'!$D$16,NA()),0)</f>
        <v>384.74249999999995</v>
      </c>
      <c r="AB28" s="2">
        <f>IF($D$1=TRUE,IF(Q28&lt;='Heizkostenvergleich Eingabe'!$C$5,'Heizkostenvergleich Eingabe'!$E$16,NA()),0)</f>
        <v>0</v>
      </c>
      <c r="AC28" s="2">
        <f>IF($D$1=TRUE,IF(Q28&lt;='Heizkostenvergleich Eingabe'!$C$5,'Heizkostenvergleich Eingabe'!$F$16,NA()),0)</f>
        <v>1056.5662499999999</v>
      </c>
      <c r="AD28" s="2">
        <f>IF($D$1=TRUE,IF(Q28&lt;='Heizkostenvergleich Eingabe'!$C$5,'Heizkostenvergleich Eingabe'!$G$16,NA()),0)</f>
        <v>609.78375000000005</v>
      </c>
      <c r="AE28" s="2">
        <f>IF($D$1=TRUE,IF(Q28&lt;='Heizkostenvergleich Eingabe'!$C$5,'Heizkostenvergleich Eingabe'!$H$16,NA()),0)</f>
        <v>455.32499999999999</v>
      </c>
      <c r="AF28" s="102">
        <f>IF($D$1=TRUE,IF(Q28&lt;='Heizkostenvergleich Eingabe'!$C$5,'Heizkostenvergleich Eingabe'!$I$16,NA()),0)</f>
        <v>1484.0625</v>
      </c>
    </row>
    <row r="29" spans="1:32" x14ac:dyDescent="0.2">
      <c r="A29">
        <v>24</v>
      </c>
      <c r="B29" s="2">
        <f>IF(A29&lt;='Heizkostenvergleich Eingabe'!$C$5,B28+(B28*'Heizkostenvergleich Eingabe'!$C$11),NA())</f>
        <v>4714.7889653338361</v>
      </c>
      <c r="C29" s="2">
        <f>IF(A29&lt;='Heizkostenvergleich Eingabe'!$C$5,C28+(C28*'Heizkostenvergleich Eingabe'!$D$11),NA())</f>
        <v>3078.7949573575015</v>
      </c>
      <c r="D29" s="2">
        <f>IF(A29&lt;='Heizkostenvergleich Eingabe'!$C$5,D28+(D28*'Heizkostenvergleich Eingabe'!$E$11),NA())</f>
        <v>11549.921659740674</v>
      </c>
      <c r="E29" s="2">
        <f>IF(A29&lt;='Heizkostenvergleich Eingabe'!$C$5,E28+(E28*'Heizkostenvergleich Eingabe'!$F$11),NA())</f>
        <v>2649.5398911874663</v>
      </c>
      <c r="F29" s="2">
        <f>IF(A29&lt;='Heizkostenvergleich Eingabe'!$C$5,F28+(F28*'Heizkostenvergleich Eingabe'!$G$11),NA())</f>
        <v>3546.5349604945086</v>
      </c>
      <c r="G29" s="2">
        <f>IF(A29&lt;='Heizkostenvergleich Eingabe'!$C$5,G28+(G28*'Heizkostenvergleich Eingabe'!$H$11),NA())</f>
        <v>4425.8233431354865</v>
      </c>
      <c r="H29" s="102">
        <f>IF(A29&lt;='Heizkostenvergleich Eingabe'!$C$5,H28+(H28*'Heizkostenvergleich Eingabe'!$I$11),NA())</f>
        <v>4197.9405866824391</v>
      </c>
      <c r="I29">
        <f>IF(A29&lt;='Heizkostenvergleich Eingabe'!$C$5,A29,0)</f>
        <v>24</v>
      </c>
      <c r="J29" s="2">
        <f>IF($J$4=TRUE,,NA())+IF($K$2,B29,0)+IF($L$2,$D$45/'Heizkostenvergleich Eingabe'!$C$5,0)+IF($M$2,'Heizkostenvergleich Eingabe'!$C$16,0)</f>
        <v>5560.2114653338367</v>
      </c>
      <c r="K29" s="2">
        <f>IF($K$4=TRUE,,NA())+IF($K$2,C29,0)+IF($L$2,$E$45/'Heizkostenvergleich Eingabe'!$C$5,0)+IF($M$2,'Heizkostenvergleich Eingabe'!$D$16,0)</f>
        <v>3898.4974573575014</v>
      </c>
      <c r="L29" s="2" t="e">
        <f>IF($L$4=TRUE,,NA())+IF($K$2,D29,0)+IF($L$2,$F$45/'Heizkostenvergleich Eingabe'!$C$5,0)+IF($M$2,'Heizkostenvergleich Eingabe'!$E$16,0)</f>
        <v>#N/A</v>
      </c>
      <c r="M29" s="2">
        <f>IF($M$4=TRUE,,NA())+IF($K$2,E29,0)+IF($L$2,$G$45/'Heizkostenvergleich Eingabe'!$C$5,0)+IF($M$2,'Heizkostenvergleich Eingabe'!$F$16,0)</f>
        <v>4312.9461411874663</v>
      </c>
      <c r="N29" s="2">
        <f>IF($N$4=TRUE,,NA())+IF($K$2,F29,0)+IF($L$2,$H$45/'Heizkostenvergleich Eingabe'!$C$5,0)+IF($M$2,'Heizkostenvergleich Eingabe'!$G$16,0)</f>
        <v>4620.3187104945082</v>
      </c>
      <c r="O29" s="2">
        <f>IF($O$4=TRUE,,NA())+IF($K$2,G29,0)+IF($L$2,$I$45/'Heizkostenvergleich Eingabe'!$C$5,0)+IF($M$2,'Heizkostenvergleich Eingabe'!$H$16,0)</f>
        <v>5609.6683431354859</v>
      </c>
      <c r="P29" s="102" t="e">
        <f>IF($P$4=TRUE,,NA())+IF($K$2,H29,0)+IF($L$2,$J$45/'Heizkostenvergleich Eingabe'!$C$5,0)+IF($M$2,'Heizkostenvergleich Eingabe'!$I$16,0)</f>
        <v>#N/A</v>
      </c>
      <c r="Q29">
        <v>24</v>
      </c>
      <c r="R29" s="2">
        <f>IF(Q29&lt;='Heizkostenvergleich Eingabe'!$C$5,B29+Z29,0)</f>
        <v>5140.5314653338364</v>
      </c>
      <c r="S29" s="2">
        <f>IF(Q29&lt;='Heizkostenvergleich Eingabe'!$C$5,C29+AA29,0)</f>
        <v>3463.5374573575014</v>
      </c>
      <c r="T29" s="2">
        <f>IF(Q29&lt;='Heizkostenvergleich Eingabe'!$C$5,D29+AB29,0)</f>
        <v>11549.921659740674</v>
      </c>
      <c r="U29" s="2">
        <f>IF(Q29&lt;='Heizkostenvergleich Eingabe'!$C$5,E29+AC29,0)</f>
        <v>3706.1061411874662</v>
      </c>
      <c r="V29" s="2">
        <f>IF(Q29&lt;='Heizkostenvergleich Eingabe'!$C$5,F29+AD29,0)</f>
        <v>4156.3187104945082</v>
      </c>
      <c r="W29" s="2">
        <f>IF(Q29&lt;='Heizkostenvergleich Eingabe'!$C$5,G29+AE29,0)</f>
        <v>4881.1483431354864</v>
      </c>
      <c r="X29" s="102">
        <f>IF(Q29&lt;='Heizkostenvergleich Eingabe'!$C$5,H29+AF29,0)</f>
        <v>5682.0030866824391</v>
      </c>
      <c r="Z29" s="2">
        <f>IF($D$1=TRUE,IF(Q29&lt;='Heizkostenvergleich Eingabe'!$C$5,'Heizkostenvergleich Eingabe'!$C$16,NA()),0)</f>
        <v>425.74250000000001</v>
      </c>
      <c r="AA29" s="2">
        <f>IF($D$1=TRUE,IF(Q29&lt;='Heizkostenvergleich Eingabe'!$C$5,'Heizkostenvergleich Eingabe'!$D$16,NA()),0)</f>
        <v>384.74249999999995</v>
      </c>
      <c r="AB29" s="2">
        <f>IF($D$1=TRUE,IF(Q29&lt;='Heizkostenvergleich Eingabe'!$C$5,'Heizkostenvergleich Eingabe'!$E$16,NA()),0)</f>
        <v>0</v>
      </c>
      <c r="AC29" s="2">
        <f>IF($D$1=TRUE,IF(Q29&lt;='Heizkostenvergleich Eingabe'!$C$5,'Heizkostenvergleich Eingabe'!$F$16,NA()),0)</f>
        <v>1056.5662499999999</v>
      </c>
      <c r="AD29" s="2">
        <f>IF($D$1=TRUE,IF(Q29&lt;='Heizkostenvergleich Eingabe'!$C$5,'Heizkostenvergleich Eingabe'!$G$16,NA()),0)</f>
        <v>609.78375000000005</v>
      </c>
      <c r="AE29" s="2">
        <f>IF($D$1=TRUE,IF(Q29&lt;='Heizkostenvergleich Eingabe'!$C$5,'Heizkostenvergleich Eingabe'!$H$16,NA()),0)</f>
        <v>455.32499999999999</v>
      </c>
      <c r="AF29" s="102">
        <f>IF($D$1=TRUE,IF(Q29&lt;='Heizkostenvergleich Eingabe'!$C$5,'Heizkostenvergleich Eingabe'!$I$16,NA()),0)</f>
        <v>1484.0625</v>
      </c>
    </row>
    <row r="30" spans="1:32" x14ac:dyDescent="0.2">
      <c r="A30">
        <v>25</v>
      </c>
      <c r="B30" s="2">
        <f>IF(A30&lt;='Heizkostenvergleich Eingabe'!$C$5,B29+(B29*'Heizkostenvergleich Eingabe'!$C$11),NA())</f>
        <v>4950.5284136005275</v>
      </c>
      <c r="C30" s="2">
        <f>IF(A30&lt;='Heizkostenvergleich Eingabe'!$C$5,C29+(C29*'Heizkostenvergleich Eingabe'!$D$11),NA())</f>
        <v>3171.1588060782265</v>
      </c>
      <c r="D30" s="2">
        <f>IF(A30&lt;='Heizkostenvergleich Eingabe'!$C$5,D29+(D29*'Heizkostenvergleich Eingabe'!$E$11),NA())</f>
        <v>11896.419309532894</v>
      </c>
      <c r="E30" s="2">
        <f>IF(A30&lt;='Heizkostenvergleich Eingabe'!$C$5,E29+(E29*'Heizkostenvergleich Eingabe'!$F$11),NA())</f>
        <v>2729.0260879230905</v>
      </c>
      <c r="F30" s="2">
        <f>IF(A30&lt;='Heizkostenvergleich Eingabe'!$C$5,F29+(F29*'Heizkostenvergleich Eingabe'!$G$11),NA())</f>
        <v>3652.9310093093441</v>
      </c>
      <c r="G30" s="2">
        <f>IF(A30&lt;='Heizkostenvergleich Eingabe'!$C$5,G29+(G29*'Heizkostenvergleich Eingabe'!$H$11),NA())</f>
        <v>4602.8562768609063</v>
      </c>
      <c r="H30" s="102">
        <f>IF(A30&lt;='Heizkostenvergleich Eingabe'!$C$5,H29+(H29*'Heizkostenvergleich Eingabe'!$I$11),NA())</f>
        <v>4323.8788042829119</v>
      </c>
      <c r="I30">
        <f>IF(A30&lt;='Heizkostenvergleich Eingabe'!$C$5,A30,0)</f>
        <v>25</v>
      </c>
      <c r="J30" s="2">
        <f>IF($J$4=TRUE,,NA())+IF($K$2,B30,0)+IF($L$2,$D$45/'Heizkostenvergleich Eingabe'!$C$5,0)+IF($M$2,'Heizkostenvergleich Eingabe'!$C$16,0)</f>
        <v>5795.9509136005281</v>
      </c>
      <c r="K30" s="2">
        <f>IF($K$4=TRUE,,NA())+IF($K$2,C30,0)+IF($L$2,$E$45/'Heizkostenvergleich Eingabe'!$C$5,0)+IF($M$2,'Heizkostenvergleich Eingabe'!$D$16,0)</f>
        <v>3990.8613060782263</v>
      </c>
      <c r="L30" s="2" t="e">
        <f>IF($L$4=TRUE,,NA())+IF($K$2,D30,0)+IF($L$2,$F$45/'Heizkostenvergleich Eingabe'!$C$5,0)+IF($M$2,'Heizkostenvergleich Eingabe'!$E$16,0)</f>
        <v>#N/A</v>
      </c>
      <c r="M30" s="2">
        <f>IF($M$4=TRUE,,NA())+IF($K$2,E30,0)+IF($L$2,$G$45/'Heizkostenvergleich Eingabe'!$C$5,0)+IF($M$2,'Heizkostenvergleich Eingabe'!$F$16,0)</f>
        <v>4392.43233792309</v>
      </c>
      <c r="N30" s="2">
        <f>IF($N$4=TRUE,,NA())+IF($K$2,F30,0)+IF($L$2,$H$45/'Heizkostenvergleich Eingabe'!$C$5,0)+IF($M$2,'Heizkostenvergleich Eingabe'!$G$16,0)</f>
        <v>4726.714759309345</v>
      </c>
      <c r="O30" s="2">
        <f>IF($O$4=TRUE,,NA())+IF($K$2,G30,0)+IF($L$2,$I$45/'Heizkostenvergleich Eingabe'!$C$5,0)+IF($M$2,'Heizkostenvergleich Eingabe'!$H$16,0)</f>
        <v>5786.7012768609065</v>
      </c>
      <c r="P30" s="102" t="e">
        <f>IF($P$4=TRUE,,NA())+IF($K$2,H30,0)+IF($L$2,$J$45/'Heizkostenvergleich Eingabe'!$C$5,0)+IF($M$2,'Heizkostenvergleich Eingabe'!$I$16,0)</f>
        <v>#N/A</v>
      </c>
      <c r="Q30">
        <v>25</v>
      </c>
      <c r="R30" s="2">
        <f>IF(Q30&lt;='Heizkostenvergleich Eingabe'!$C$5,B30+Z30,0)</f>
        <v>5376.2709136005278</v>
      </c>
      <c r="S30" s="2">
        <f>IF(Q30&lt;='Heizkostenvergleich Eingabe'!$C$5,C30+AA30,0)</f>
        <v>3555.9013060782263</v>
      </c>
      <c r="T30" s="2">
        <f>IF(Q30&lt;='Heizkostenvergleich Eingabe'!$C$5,D30+AB30,0)</f>
        <v>11896.419309532894</v>
      </c>
      <c r="U30" s="2">
        <f>IF(Q30&lt;='Heizkostenvergleich Eingabe'!$C$5,E30+AC30,0)</f>
        <v>3785.5923379230903</v>
      </c>
      <c r="V30" s="2">
        <f>IF(Q30&lt;='Heizkostenvergleich Eingabe'!$C$5,F30+AD30,0)</f>
        <v>4262.7147593093441</v>
      </c>
      <c r="W30" s="2">
        <f>IF(Q30&lt;='Heizkostenvergleich Eingabe'!$C$5,G30+AE30,0)</f>
        <v>5058.1812768609061</v>
      </c>
      <c r="X30" s="102">
        <f>IF(Q30&lt;='Heizkostenvergleich Eingabe'!$C$5,H30+AF30,0)</f>
        <v>5807.9413042829119</v>
      </c>
      <c r="Z30" s="2">
        <f>IF($D$1=TRUE,IF(Q30&lt;='Heizkostenvergleich Eingabe'!$C$5,'Heizkostenvergleich Eingabe'!$C$16,NA()),0)</f>
        <v>425.74250000000001</v>
      </c>
      <c r="AA30" s="2">
        <f>IF($D$1=TRUE,IF(Q30&lt;='Heizkostenvergleich Eingabe'!$C$5,'Heizkostenvergleich Eingabe'!$D$16,NA()),0)</f>
        <v>384.74249999999995</v>
      </c>
      <c r="AB30" s="2">
        <f>IF($D$1=TRUE,IF(Q30&lt;='Heizkostenvergleich Eingabe'!$C$5,'Heizkostenvergleich Eingabe'!$E$16,NA()),0)</f>
        <v>0</v>
      </c>
      <c r="AC30" s="2">
        <f>IF($D$1=TRUE,IF(Q30&lt;='Heizkostenvergleich Eingabe'!$C$5,'Heizkostenvergleich Eingabe'!$F$16,NA()),0)</f>
        <v>1056.5662499999999</v>
      </c>
      <c r="AD30" s="2">
        <f>IF($D$1=TRUE,IF(Q30&lt;='Heizkostenvergleich Eingabe'!$C$5,'Heizkostenvergleich Eingabe'!$G$16,NA()),0)</f>
        <v>609.78375000000005</v>
      </c>
      <c r="AE30" s="2">
        <f>IF($D$1=TRUE,IF(Q30&lt;='Heizkostenvergleich Eingabe'!$C$5,'Heizkostenvergleich Eingabe'!$H$16,NA()),0)</f>
        <v>455.32499999999999</v>
      </c>
      <c r="AF30" s="102">
        <f>IF($D$1=TRUE,IF(Q30&lt;='Heizkostenvergleich Eingabe'!$C$5,'Heizkostenvergleich Eingabe'!$I$16,NA()),0)</f>
        <v>1484.0625</v>
      </c>
    </row>
    <row r="31" spans="1:32" x14ac:dyDescent="0.2">
      <c r="A31">
        <v>26</v>
      </c>
      <c r="B31" s="2" t="e">
        <f>IF(A31&lt;='Heizkostenvergleich Eingabe'!$C$5,B30+(B30*'Heizkostenvergleich Eingabe'!$C$11),NA())</f>
        <v>#N/A</v>
      </c>
      <c r="C31" s="2" t="e">
        <f>IF(A31&lt;='Heizkostenvergleich Eingabe'!$C$5,C30+(C30*'Heizkostenvergleich Eingabe'!$D$11),NA())</f>
        <v>#N/A</v>
      </c>
      <c r="D31" s="2" t="e">
        <f>IF(A31&lt;='Heizkostenvergleich Eingabe'!$C$5,D30+(D30*'Heizkostenvergleich Eingabe'!$E$11),NA())</f>
        <v>#N/A</v>
      </c>
      <c r="E31" s="2" t="e">
        <f>IF(A31&lt;='Heizkostenvergleich Eingabe'!$C$5,E30+(E30*'Heizkostenvergleich Eingabe'!$F$11),NA())</f>
        <v>#N/A</v>
      </c>
      <c r="F31" s="2" t="e">
        <f>IF(A31&lt;='Heizkostenvergleich Eingabe'!$C$5,F30+(F30*'Heizkostenvergleich Eingabe'!$G$11),NA())</f>
        <v>#N/A</v>
      </c>
      <c r="G31" s="2" t="e">
        <f>IF(A31&lt;='Heizkostenvergleich Eingabe'!$C$5,G30+(G30*'Heizkostenvergleich Eingabe'!$H$11),NA())</f>
        <v>#N/A</v>
      </c>
      <c r="H31" s="102" t="e">
        <f>IF(A31&lt;='Heizkostenvergleich Eingabe'!$C$5,H30+(H30*'Heizkostenvergleich Eingabe'!$I$11),NA())</f>
        <v>#N/A</v>
      </c>
      <c r="I31">
        <f>IF(A31&lt;='Heizkostenvergleich Eingabe'!$C$5,A31,0)</f>
        <v>0</v>
      </c>
      <c r="J31" s="2" t="e">
        <f>IF($J$4=TRUE,,NA())+IF($K$2,B31,0)+IF($L$2,$D$45/'Heizkostenvergleich Eingabe'!$C$5,0)+IF($M$2,'Heizkostenvergleich Eingabe'!$C$16,0)</f>
        <v>#N/A</v>
      </c>
      <c r="K31" s="2" t="e">
        <f>IF($K$4=TRUE,,NA())+IF($K$2,C31,0)+IF($L$2,$E$45/'Heizkostenvergleich Eingabe'!$C$5,0)+IF($M$2,'Heizkostenvergleich Eingabe'!$D$16,0)</f>
        <v>#N/A</v>
      </c>
      <c r="L31" s="2" t="e">
        <f>IF($L$4=TRUE,,NA())+IF($K$2,D31,0)+IF($L$2,$F$45/'Heizkostenvergleich Eingabe'!$C$5,0)+IF($M$2,'Heizkostenvergleich Eingabe'!$E$16,0)</f>
        <v>#N/A</v>
      </c>
      <c r="M31" s="2" t="e">
        <f>IF($M$4=TRUE,,NA())+IF($K$2,E31,0)+IF($L$2,$G$45/'Heizkostenvergleich Eingabe'!$C$5,0)+IF($M$2,'Heizkostenvergleich Eingabe'!$F$16,0)</f>
        <v>#N/A</v>
      </c>
      <c r="N31" s="2" t="e">
        <f>IF($N$4=TRUE,,NA())+IF($K$2,F31,0)+IF($L$2,$H$45/'Heizkostenvergleich Eingabe'!$C$5,0)+IF($M$2,'Heizkostenvergleich Eingabe'!$G$16,0)</f>
        <v>#N/A</v>
      </c>
      <c r="O31" s="2" t="e">
        <f>IF($O$4=TRUE,,NA())+IF($K$2,G31,0)+IF($L$2,$I$45/'Heizkostenvergleich Eingabe'!$C$5,0)+IF($M$2,'Heizkostenvergleich Eingabe'!$H$16,0)</f>
        <v>#N/A</v>
      </c>
      <c r="P31" s="102" t="e">
        <f>IF($P$4=TRUE,,NA())+IF($K$2,H31,0)+IF($L$2,$J$45/'Heizkostenvergleich Eingabe'!$C$5,0)+IF($M$2,'Heizkostenvergleich Eingabe'!$I$16,0)</f>
        <v>#N/A</v>
      </c>
      <c r="Q31">
        <v>26</v>
      </c>
      <c r="R31" s="2">
        <f>IF(Q31&lt;='Heizkostenvergleich Eingabe'!$C$5,B31+Z31,0)</f>
        <v>0</v>
      </c>
      <c r="S31" s="2">
        <f>IF(Q31&lt;='Heizkostenvergleich Eingabe'!$C$5,C31+AA31,0)</f>
        <v>0</v>
      </c>
      <c r="T31" s="2">
        <f>IF(Q31&lt;='Heizkostenvergleich Eingabe'!$C$5,D31+AB31,0)</f>
        <v>0</v>
      </c>
      <c r="U31" s="2">
        <f>IF(Q31&lt;='Heizkostenvergleich Eingabe'!$C$5,E31+AC31,0)</f>
        <v>0</v>
      </c>
      <c r="V31" s="2">
        <f>IF(Q31&lt;='Heizkostenvergleich Eingabe'!$C$5,F31+AD31,0)</f>
        <v>0</v>
      </c>
      <c r="W31" s="2">
        <f>IF(Q31&lt;='Heizkostenvergleich Eingabe'!$C$5,G31+AE31,0)</f>
        <v>0</v>
      </c>
      <c r="X31" s="102">
        <f>IF(Q31&lt;='Heizkostenvergleich Eingabe'!$C$5,H31+AF31,0)</f>
        <v>0</v>
      </c>
      <c r="Z31" s="2" t="e">
        <f>IF($D$1=TRUE,IF(Q31&lt;='Heizkostenvergleich Eingabe'!$C$5,'Heizkostenvergleich Eingabe'!$C$16,NA()),0)</f>
        <v>#N/A</v>
      </c>
      <c r="AA31" s="2" t="e">
        <f>IF($D$1=TRUE,IF(Q31&lt;='Heizkostenvergleich Eingabe'!$C$5,'Heizkostenvergleich Eingabe'!$D$16,NA()),0)</f>
        <v>#N/A</v>
      </c>
      <c r="AB31" s="2" t="e">
        <f>IF($D$1=TRUE,IF(Q31&lt;='Heizkostenvergleich Eingabe'!$C$5,'Heizkostenvergleich Eingabe'!$E$16,NA()),0)</f>
        <v>#N/A</v>
      </c>
      <c r="AC31" s="2" t="e">
        <f>IF($D$1=TRUE,IF(Q31&lt;='Heizkostenvergleich Eingabe'!$C$5,'Heizkostenvergleich Eingabe'!$F$16,NA()),0)</f>
        <v>#N/A</v>
      </c>
      <c r="AD31" s="2" t="e">
        <f>IF($D$1=TRUE,IF(Q31&lt;='Heizkostenvergleich Eingabe'!$C$5,'Heizkostenvergleich Eingabe'!$G$16,NA()),0)</f>
        <v>#N/A</v>
      </c>
      <c r="AE31" s="2" t="e">
        <f>IF($D$1=TRUE,IF(Q31&lt;='Heizkostenvergleich Eingabe'!$C$5,'Heizkostenvergleich Eingabe'!$H$16,NA()),0)</f>
        <v>#N/A</v>
      </c>
      <c r="AF31" s="102" t="e">
        <f>IF($D$1=TRUE,IF(Q31&lt;='Heizkostenvergleich Eingabe'!$C$5,'Heizkostenvergleich Eingabe'!$I$16,NA()),0)</f>
        <v>#N/A</v>
      </c>
    </row>
    <row r="32" spans="1:32" x14ac:dyDescent="0.2">
      <c r="A32">
        <v>27</v>
      </c>
      <c r="B32" s="2" t="e">
        <f>IF(A32&lt;='Heizkostenvergleich Eingabe'!$C$5,B31+(B31*'Heizkostenvergleich Eingabe'!$C$11),NA())</f>
        <v>#N/A</v>
      </c>
      <c r="C32" s="2" t="e">
        <f>IF(A32&lt;='Heizkostenvergleich Eingabe'!$C$5,C31+(C31*'Heizkostenvergleich Eingabe'!$D$11),NA())</f>
        <v>#N/A</v>
      </c>
      <c r="D32" s="2" t="e">
        <f>IF(A32&lt;='Heizkostenvergleich Eingabe'!$C$5,D31+(D31*'Heizkostenvergleich Eingabe'!$E$11),NA())</f>
        <v>#N/A</v>
      </c>
      <c r="E32" s="2" t="e">
        <f>IF(A32&lt;='Heizkostenvergleich Eingabe'!$C$5,E31+(E31*'Heizkostenvergleich Eingabe'!$F$11),NA())</f>
        <v>#N/A</v>
      </c>
      <c r="F32" s="2" t="e">
        <f>IF(A32&lt;='Heizkostenvergleich Eingabe'!$C$5,F31+(F31*'Heizkostenvergleich Eingabe'!$G$11),NA())</f>
        <v>#N/A</v>
      </c>
      <c r="G32" s="2" t="e">
        <f>IF(A32&lt;='Heizkostenvergleich Eingabe'!$C$5,G31+(G31*'Heizkostenvergleich Eingabe'!$H$11),NA())</f>
        <v>#N/A</v>
      </c>
      <c r="H32" s="102" t="e">
        <f>IF(A32&lt;='Heizkostenvergleich Eingabe'!$C$5,H31+(H31*'Heizkostenvergleich Eingabe'!$I$11),NA())</f>
        <v>#N/A</v>
      </c>
      <c r="I32">
        <f>IF(A32&lt;='Heizkostenvergleich Eingabe'!$C$5,A32,0)</f>
        <v>0</v>
      </c>
      <c r="J32" s="2" t="e">
        <f>IF($J$4=TRUE,,NA())+IF($K$2,B32,0)+IF($L$2,$D$45/'Heizkostenvergleich Eingabe'!$C$5,0)+IF($M$2,'Heizkostenvergleich Eingabe'!$C$16,0)</f>
        <v>#N/A</v>
      </c>
      <c r="K32" s="2" t="e">
        <f>IF($K$4=TRUE,,NA())+IF($K$2,C32,0)+IF($L$2,$E$45/'Heizkostenvergleich Eingabe'!$C$5,0)+IF($M$2,'Heizkostenvergleich Eingabe'!$D$16,0)</f>
        <v>#N/A</v>
      </c>
      <c r="L32" s="2" t="e">
        <f>IF($L$4=TRUE,,NA())+IF($K$2,D32,0)+IF($L$2,$F$45/'Heizkostenvergleich Eingabe'!$C$5,0)+IF($M$2,'Heizkostenvergleich Eingabe'!$E$16,0)</f>
        <v>#N/A</v>
      </c>
      <c r="M32" s="2" t="e">
        <f>IF($M$4=TRUE,,NA())+IF($K$2,E32,0)+IF($L$2,$G$45/'Heizkostenvergleich Eingabe'!$C$5,0)+IF($M$2,'Heizkostenvergleich Eingabe'!$F$16,0)</f>
        <v>#N/A</v>
      </c>
      <c r="N32" s="2" t="e">
        <f>IF($N$4=TRUE,,NA())+IF($K$2,F32,0)+IF($L$2,$H$45/'Heizkostenvergleich Eingabe'!$C$5,0)+IF($M$2,'Heizkostenvergleich Eingabe'!$G$16,0)</f>
        <v>#N/A</v>
      </c>
      <c r="O32" s="2" t="e">
        <f>IF($O$4=TRUE,,NA())+IF($K$2,G32,0)+IF($L$2,$I$45/'Heizkostenvergleich Eingabe'!$C$5,0)+IF($M$2,'Heizkostenvergleich Eingabe'!$H$16,0)</f>
        <v>#N/A</v>
      </c>
      <c r="P32" s="102" t="e">
        <f>IF($P$4=TRUE,,NA())+IF($K$2,H32,0)+IF($L$2,$J$45/'Heizkostenvergleich Eingabe'!$C$5,0)+IF($M$2,'Heizkostenvergleich Eingabe'!$I$16,0)</f>
        <v>#N/A</v>
      </c>
      <c r="Q32">
        <v>27</v>
      </c>
      <c r="R32" s="2">
        <f>IF(Q32&lt;='Heizkostenvergleich Eingabe'!$C$5,B32+Z32,0)</f>
        <v>0</v>
      </c>
      <c r="S32" s="2">
        <f>IF(Q32&lt;='Heizkostenvergleich Eingabe'!$C$5,C32+AA32,0)</f>
        <v>0</v>
      </c>
      <c r="T32" s="2">
        <f>IF(Q32&lt;='Heizkostenvergleich Eingabe'!$C$5,D32+AB32,0)</f>
        <v>0</v>
      </c>
      <c r="U32" s="2">
        <f>IF(Q32&lt;='Heizkostenvergleich Eingabe'!$C$5,E32+AC32,0)</f>
        <v>0</v>
      </c>
      <c r="V32" s="2">
        <f>IF(Q32&lt;='Heizkostenvergleich Eingabe'!$C$5,F32+AD32,0)</f>
        <v>0</v>
      </c>
      <c r="W32" s="2">
        <f>IF(Q32&lt;='Heizkostenvergleich Eingabe'!$C$5,G32+AE32,0)</f>
        <v>0</v>
      </c>
      <c r="X32" s="102">
        <f>IF(Q32&lt;='Heizkostenvergleich Eingabe'!$C$5,H32+AF32,0)</f>
        <v>0</v>
      </c>
      <c r="Z32" s="2" t="e">
        <f>IF($D$1=TRUE,IF(Q32&lt;='Heizkostenvergleich Eingabe'!$C$5,'Heizkostenvergleich Eingabe'!$C$16,NA()),0)</f>
        <v>#N/A</v>
      </c>
      <c r="AA32" s="2" t="e">
        <f>IF($D$1=TRUE,IF(Q32&lt;='Heizkostenvergleich Eingabe'!$C$5,'Heizkostenvergleich Eingabe'!$D$16,NA()),0)</f>
        <v>#N/A</v>
      </c>
      <c r="AB32" s="2" t="e">
        <f>IF($D$1=TRUE,IF(Q32&lt;='Heizkostenvergleich Eingabe'!$C$5,'Heizkostenvergleich Eingabe'!$E$16,NA()),0)</f>
        <v>#N/A</v>
      </c>
      <c r="AC32" s="2" t="e">
        <f>IF($D$1=TRUE,IF(Q32&lt;='Heizkostenvergleich Eingabe'!$C$5,'Heizkostenvergleich Eingabe'!$F$16,NA()),0)</f>
        <v>#N/A</v>
      </c>
      <c r="AD32" s="2" t="e">
        <f>IF($D$1=TRUE,IF(Q32&lt;='Heizkostenvergleich Eingabe'!$C$5,'Heizkostenvergleich Eingabe'!$G$16,NA()),0)</f>
        <v>#N/A</v>
      </c>
      <c r="AE32" s="2" t="e">
        <f>IF($D$1=TRUE,IF(Q32&lt;='Heizkostenvergleich Eingabe'!$C$5,'Heizkostenvergleich Eingabe'!$H$16,NA()),0)</f>
        <v>#N/A</v>
      </c>
      <c r="AF32" s="102" t="e">
        <f>IF($D$1=TRUE,IF(Q32&lt;='Heizkostenvergleich Eingabe'!$C$5,'Heizkostenvergleich Eingabe'!$I$16,NA()),0)</f>
        <v>#N/A</v>
      </c>
    </row>
    <row r="33" spans="1:32" x14ac:dyDescent="0.2">
      <c r="A33">
        <v>28</v>
      </c>
      <c r="B33" s="2" t="e">
        <f>IF(A33&lt;='Heizkostenvergleich Eingabe'!$C$5,B32+(B32*'Heizkostenvergleich Eingabe'!$C$11),NA())</f>
        <v>#N/A</v>
      </c>
      <c r="C33" s="2" t="e">
        <f>IF(A33&lt;='Heizkostenvergleich Eingabe'!$C$5,C32+(C32*'Heizkostenvergleich Eingabe'!$D$11),NA())</f>
        <v>#N/A</v>
      </c>
      <c r="D33" s="2" t="e">
        <f>IF(A33&lt;='Heizkostenvergleich Eingabe'!$C$5,D32+(D32*'Heizkostenvergleich Eingabe'!$E$11),NA())</f>
        <v>#N/A</v>
      </c>
      <c r="E33" s="2" t="e">
        <f>IF(A33&lt;='Heizkostenvergleich Eingabe'!$C$5,E32+(E32*'Heizkostenvergleich Eingabe'!$F$11),NA())</f>
        <v>#N/A</v>
      </c>
      <c r="F33" s="2" t="e">
        <f>IF(A33&lt;='Heizkostenvergleich Eingabe'!$C$5,F32+(F32*'Heizkostenvergleich Eingabe'!$G$11),NA())</f>
        <v>#N/A</v>
      </c>
      <c r="G33" s="2" t="e">
        <f>IF(A33&lt;='Heizkostenvergleich Eingabe'!$C$5,G32+(G32*'Heizkostenvergleich Eingabe'!$H$11),NA())</f>
        <v>#N/A</v>
      </c>
      <c r="H33" s="102" t="e">
        <f>IF(A33&lt;='Heizkostenvergleich Eingabe'!$C$5,H32+(H32*'Heizkostenvergleich Eingabe'!$I$11),NA())</f>
        <v>#N/A</v>
      </c>
      <c r="I33">
        <f>IF(A33&lt;='Heizkostenvergleich Eingabe'!$C$5,A33,0)</f>
        <v>0</v>
      </c>
      <c r="J33" s="2" t="e">
        <f>IF($J$4=TRUE,,NA())+IF($K$2,B33,0)+IF($L$2,$D$45/'Heizkostenvergleich Eingabe'!$C$5,0)+IF($M$2,'Heizkostenvergleich Eingabe'!$C$16,0)</f>
        <v>#N/A</v>
      </c>
      <c r="K33" s="2" t="e">
        <f>IF($K$4=TRUE,,NA())+IF($K$2,C33,0)+IF($L$2,$E$45/'Heizkostenvergleich Eingabe'!$C$5,0)+IF($M$2,'Heizkostenvergleich Eingabe'!$D$16,0)</f>
        <v>#N/A</v>
      </c>
      <c r="L33" s="2" t="e">
        <f>IF($L$4=TRUE,,NA())+IF($K$2,D33,0)+IF($L$2,$F$45/'Heizkostenvergleich Eingabe'!$C$5,0)+IF($M$2,'Heizkostenvergleich Eingabe'!$E$16,0)</f>
        <v>#N/A</v>
      </c>
      <c r="M33" s="2" t="e">
        <f>IF($M$4=TRUE,,NA())+IF($K$2,E33,0)+IF($L$2,$G$45/'Heizkostenvergleich Eingabe'!$C$5,0)+IF($M$2,'Heizkostenvergleich Eingabe'!$F$16,0)</f>
        <v>#N/A</v>
      </c>
      <c r="N33" s="2" t="e">
        <f>IF($N$4=TRUE,,NA())+IF($K$2,F33,0)+IF($L$2,$H$45/'Heizkostenvergleich Eingabe'!$C$5,0)+IF($M$2,'Heizkostenvergleich Eingabe'!$G$16,0)</f>
        <v>#N/A</v>
      </c>
      <c r="O33" s="2" t="e">
        <f>IF($O$4=TRUE,,NA())+IF($K$2,G33,0)+IF($L$2,$I$45/'Heizkostenvergleich Eingabe'!$C$5,0)+IF($M$2,'Heizkostenvergleich Eingabe'!$H$16,0)</f>
        <v>#N/A</v>
      </c>
      <c r="P33" s="102" t="e">
        <f>IF($P$4=TRUE,,NA())+IF($K$2,H33,0)+IF($L$2,$J$45/'Heizkostenvergleich Eingabe'!$C$5,0)+IF($M$2,'Heizkostenvergleich Eingabe'!$I$16,0)</f>
        <v>#N/A</v>
      </c>
      <c r="Q33">
        <v>28</v>
      </c>
      <c r="R33" s="2">
        <f>IF(Q33&lt;='Heizkostenvergleich Eingabe'!$C$5,B33+Z33,0)</f>
        <v>0</v>
      </c>
      <c r="S33" s="2">
        <f>IF(Q33&lt;='Heizkostenvergleich Eingabe'!$C$5,C33+AA33,0)</f>
        <v>0</v>
      </c>
      <c r="T33" s="2">
        <f>IF(Q33&lt;='Heizkostenvergleich Eingabe'!$C$5,D33+AB33,0)</f>
        <v>0</v>
      </c>
      <c r="U33" s="2">
        <f>IF(Q33&lt;='Heizkostenvergleich Eingabe'!$C$5,E33+AC33,0)</f>
        <v>0</v>
      </c>
      <c r="V33" s="2">
        <f>IF(Q33&lt;='Heizkostenvergleich Eingabe'!$C$5,F33+AD33,0)</f>
        <v>0</v>
      </c>
      <c r="W33" s="2">
        <f>IF(Q33&lt;='Heizkostenvergleich Eingabe'!$C$5,G33+AE33,0)</f>
        <v>0</v>
      </c>
      <c r="X33" s="102">
        <f>IF(Q33&lt;='Heizkostenvergleich Eingabe'!$C$5,H33+AF33,0)</f>
        <v>0</v>
      </c>
      <c r="Z33" s="2" t="e">
        <f>IF($D$1=TRUE,IF(Q33&lt;='Heizkostenvergleich Eingabe'!$C$5,'Heizkostenvergleich Eingabe'!$C$16,NA()),0)</f>
        <v>#N/A</v>
      </c>
      <c r="AA33" s="2" t="e">
        <f>IF($D$1=TRUE,IF(Q33&lt;='Heizkostenvergleich Eingabe'!$C$5,'Heizkostenvergleich Eingabe'!$D$16,NA()),0)</f>
        <v>#N/A</v>
      </c>
      <c r="AB33" s="2" t="e">
        <f>IF($D$1=TRUE,IF(Q33&lt;='Heizkostenvergleich Eingabe'!$C$5,'Heizkostenvergleich Eingabe'!$E$16,NA()),0)</f>
        <v>#N/A</v>
      </c>
      <c r="AC33" s="2" t="e">
        <f>IF($D$1=TRUE,IF(Q33&lt;='Heizkostenvergleich Eingabe'!$C$5,'Heizkostenvergleich Eingabe'!$F$16,NA()),0)</f>
        <v>#N/A</v>
      </c>
      <c r="AD33" s="2" t="e">
        <f>IF($D$1=TRUE,IF(Q33&lt;='Heizkostenvergleich Eingabe'!$C$5,'Heizkostenvergleich Eingabe'!$G$16,NA()),0)</f>
        <v>#N/A</v>
      </c>
      <c r="AE33" s="2" t="e">
        <f>IF($D$1=TRUE,IF(Q33&lt;='Heizkostenvergleich Eingabe'!$C$5,'Heizkostenvergleich Eingabe'!$H$16,NA()),0)</f>
        <v>#N/A</v>
      </c>
      <c r="AF33" s="102" t="e">
        <f>IF($D$1=TRUE,IF(Q33&lt;='Heizkostenvergleich Eingabe'!$C$5,'Heizkostenvergleich Eingabe'!$I$16,NA()),0)</f>
        <v>#N/A</v>
      </c>
    </row>
    <row r="34" spans="1:32" x14ac:dyDescent="0.2">
      <c r="A34">
        <v>29</v>
      </c>
      <c r="B34" s="2" t="e">
        <f>IF(A34&lt;='Heizkostenvergleich Eingabe'!$C$5,B33+(B33*'Heizkostenvergleich Eingabe'!$C$11),NA())</f>
        <v>#N/A</v>
      </c>
      <c r="C34" s="2" t="e">
        <f>IF(A34&lt;='Heizkostenvergleich Eingabe'!$C$5,C33+(C33*'Heizkostenvergleich Eingabe'!$D$11),NA())</f>
        <v>#N/A</v>
      </c>
      <c r="D34" s="2" t="e">
        <f>IF(A34&lt;='Heizkostenvergleich Eingabe'!$C$5,D33+(D33*'Heizkostenvergleich Eingabe'!$E$11),NA())</f>
        <v>#N/A</v>
      </c>
      <c r="E34" s="2" t="e">
        <f>IF(A34&lt;='Heizkostenvergleich Eingabe'!$C$5,E33+(E33*'Heizkostenvergleich Eingabe'!$F$11),NA())</f>
        <v>#N/A</v>
      </c>
      <c r="F34" s="2" t="e">
        <f>IF(A34&lt;='Heizkostenvergleich Eingabe'!$C$5,F33+(F33*'Heizkostenvergleich Eingabe'!$G$11),NA())</f>
        <v>#N/A</v>
      </c>
      <c r="G34" s="2" t="e">
        <f>IF(A34&lt;='Heizkostenvergleich Eingabe'!$C$5,G33+(G33*'Heizkostenvergleich Eingabe'!$H$11),NA())</f>
        <v>#N/A</v>
      </c>
      <c r="H34" s="102" t="e">
        <f>IF(A34&lt;='Heizkostenvergleich Eingabe'!$C$5,H33+(H33*'Heizkostenvergleich Eingabe'!$I$11),NA())</f>
        <v>#N/A</v>
      </c>
      <c r="I34">
        <f>IF(A34&lt;='Heizkostenvergleich Eingabe'!$C$5,A34,0)</f>
        <v>0</v>
      </c>
      <c r="J34" s="2" t="e">
        <f>IF($J$4=TRUE,,NA())+IF($K$2,B34,0)+IF($L$2,$D$45/'Heizkostenvergleich Eingabe'!$C$5,0)+IF($M$2,'Heizkostenvergleich Eingabe'!$C$16,0)</f>
        <v>#N/A</v>
      </c>
      <c r="K34" s="2" t="e">
        <f>IF($K$4=TRUE,,NA())+IF($K$2,C34,0)+IF($L$2,$E$45/'Heizkostenvergleich Eingabe'!$C$5,0)+IF($M$2,'Heizkostenvergleich Eingabe'!$D$16,0)</f>
        <v>#N/A</v>
      </c>
      <c r="L34" s="2" t="e">
        <f>IF($L$4=TRUE,,NA())+IF($K$2,D34,0)+IF($L$2,$F$45/'Heizkostenvergleich Eingabe'!$C$5,0)+IF($M$2,'Heizkostenvergleich Eingabe'!$E$16,0)</f>
        <v>#N/A</v>
      </c>
      <c r="M34" s="2" t="e">
        <f>IF($M$4=TRUE,,NA())+IF($K$2,E34,0)+IF($L$2,$G$45/'Heizkostenvergleich Eingabe'!$C$5,0)+IF($M$2,'Heizkostenvergleich Eingabe'!$F$16,0)</f>
        <v>#N/A</v>
      </c>
      <c r="N34" s="2" t="e">
        <f>IF($N$4=TRUE,,NA())+IF($K$2,F34,0)+IF($L$2,$H$45/'Heizkostenvergleich Eingabe'!$C$5,0)+IF($M$2,'Heizkostenvergleich Eingabe'!$G$16,0)</f>
        <v>#N/A</v>
      </c>
      <c r="O34" s="2" t="e">
        <f>IF($O$4=TRUE,,NA())+IF($K$2,G34,0)+IF($L$2,$I$45/'Heizkostenvergleich Eingabe'!$C$5,0)+IF($M$2,'Heizkostenvergleich Eingabe'!$H$16,0)</f>
        <v>#N/A</v>
      </c>
      <c r="P34" s="102" t="e">
        <f>IF($P$4=TRUE,,NA())+IF($K$2,H34,0)+IF($L$2,$J$45/'Heizkostenvergleich Eingabe'!$C$5,0)+IF($M$2,'Heizkostenvergleich Eingabe'!$I$16,0)</f>
        <v>#N/A</v>
      </c>
      <c r="Q34">
        <v>29</v>
      </c>
      <c r="R34" s="2">
        <f>IF(Q34&lt;='Heizkostenvergleich Eingabe'!$C$5,B34+Z34,0)</f>
        <v>0</v>
      </c>
      <c r="S34" s="2">
        <f>IF(Q34&lt;='Heizkostenvergleich Eingabe'!$C$5,C34+AA34,0)</f>
        <v>0</v>
      </c>
      <c r="T34" s="2">
        <f>IF(Q34&lt;='Heizkostenvergleich Eingabe'!$C$5,D34+AB34,0)</f>
        <v>0</v>
      </c>
      <c r="U34" s="2">
        <f>IF(Q34&lt;='Heizkostenvergleich Eingabe'!$C$5,E34+AC34,0)</f>
        <v>0</v>
      </c>
      <c r="V34" s="2">
        <f>IF(Q34&lt;='Heizkostenvergleich Eingabe'!$C$5,F34+AD34,0)</f>
        <v>0</v>
      </c>
      <c r="W34" s="2">
        <f>IF(Q34&lt;='Heizkostenvergleich Eingabe'!$C$5,G34+AE34,0)</f>
        <v>0</v>
      </c>
      <c r="X34" s="102">
        <f>IF(Q34&lt;='Heizkostenvergleich Eingabe'!$C$5,H34+AF34,0)</f>
        <v>0</v>
      </c>
      <c r="Z34" s="2" t="e">
        <f>IF($D$1=TRUE,IF(Q34&lt;='Heizkostenvergleich Eingabe'!$C$5,'Heizkostenvergleich Eingabe'!$C$16,NA()),0)</f>
        <v>#N/A</v>
      </c>
      <c r="AA34" s="2" t="e">
        <f>IF($D$1=TRUE,IF(Q34&lt;='Heizkostenvergleich Eingabe'!$C$5,'Heizkostenvergleich Eingabe'!$D$16,NA()),0)</f>
        <v>#N/A</v>
      </c>
      <c r="AB34" s="2" t="e">
        <f>IF($D$1=TRUE,IF(Q34&lt;='Heizkostenvergleich Eingabe'!$C$5,'Heizkostenvergleich Eingabe'!$E$16,NA()),0)</f>
        <v>#N/A</v>
      </c>
      <c r="AC34" s="2" t="e">
        <f>IF($D$1=TRUE,IF(Q34&lt;='Heizkostenvergleich Eingabe'!$C$5,'Heizkostenvergleich Eingabe'!$F$16,NA()),0)</f>
        <v>#N/A</v>
      </c>
      <c r="AD34" s="2" t="e">
        <f>IF($D$1=TRUE,IF(Q34&lt;='Heizkostenvergleich Eingabe'!$C$5,'Heizkostenvergleich Eingabe'!$G$16,NA()),0)</f>
        <v>#N/A</v>
      </c>
      <c r="AE34" s="2" t="e">
        <f>IF($D$1=TRUE,IF(Q34&lt;='Heizkostenvergleich Eingabe'!$C$5,'Heizkostenvergleich Eingabe'!$H$16,NA()),0)</f>
        <v>#N/A</v>
      </c>
      <c r="AF34" s="102" t="e">
        <f>IF($D$1=TRUE,IF(Q34&lt;='Heizkostenvergleich Eingabe'!$C$5,'Heizkostenvergleich Eingabe'!$I$16,NA()),0)</f>
        <v>#N/A</v>
      </c>
    </row>
    <row r="35" spans="1:32" x14ac:dyDescent="0.2">
      <c r="A35">
        <v>30</v>
      </c>
      <c r="B35" s="2" t="e">
        <f>IF(A35&lt;='Heizkostenvergleich Eingabe'!$C$5,B34+(B34*'Heizkostenvergleich Eingabe'!$C$11),NA())</f>
        <v>#N/A</v>
      </c>
      <c r="C35" s="2" t="e">
        <f>IF(A35&lt;='Heizkostenvergleich Eingabe'!$C$5,C34+(C34*'Heizkostenvergleich Eingabe'!$D$11),NA())</f>
        <v>#N/A</v>
      </c>
      <c r="D35" s="2" t="e">
        <f>IF(A35&lt;='Heizkostenvergleich Eingabe'!$C$5,D34+(D34*'Heizkostenvergleich Eingabe'!$E$11),NA())</f>
        <v>#N/A</v>
      </c>
      <c r="E35" s="2" t="e">
        <f>IF(A35&lt;='Heizkostenvergleich Eingabe'!$C$5,E34+(E34*'Heizkostenvergleich Eingabe'!$F$11),NA())</f>
        <v>#N/A</v>
      </c>
      <c r="F35" s="2" t="e">
        <f>IF(A35&lt;='Heizkostenvergleich Eingabe'!$C$5,F34+(F34*'Heizkostenvergleich Eingabe'!$G$11),NA())</f>
        <v>#N/A</v>
      </c>
      <c r="G35" s="2" t="e">
        <f>IF(A35&lt;='Heizkostenvergleich Eingabe'!$C$5,G34+(G34*'Heizkostenvergleich Eingabe'!$H$11),NA())</f>
        <v>#N/A</v>
      </c>
      <c r="H35" s="102" t="e">
        <f>IF(A35&lt;='Heizkostenvergleich Eingabe'!$C$5,H34+(H34*'Heizkostenvergleich Eingabe'!$I$11),NA())</f>
        <v>#N/A</v>
      </c>
      <c r="I35">
        <f>IF(A35&lt;='Heizkostenvergleich Eingabe'!$C$5,A35,0)</f>
        <v>0</v>
      </c>
      <c r="J35" s="2" t="e">
        <f>IF($J$4=TRUE,,NA())+IF($K$2,B35,0)+IF($L$2,$D$45/'Heizkostenvergleich Eingabe'!$C$5,0)+IF($M$2,'Heizkostenvergleich Eingabe'!$C$16,0)</f>
        <v>#N/A</v>
      </c>
      <c r="K35" s="2" t="e">
        <f>IF($K$4=TRUE,,NA())+IF($K$2,C35,0)+IF($L$2,$E$45/'Heizkostenvergleich Eingabe'!$C$5,0)+IF($M$2,'Heizkostenvergleich Eingabe'!$D$16,0)</f>
        <v>#N/A</v>
      </c>
      <c r="L35" s="2" t="e">
        <f>IF($L$4=TRUE,,NA())+IF($K$2,D35,0)+IF($L$2,$F$45/'Heizkostenvergleich Eingabe'!$C$5,0)+IF($M$2,'Heizkostenvergleich Eingabe'!$E$16,0)</f>
        <v>#N/A</v>
      </c>
      <c r="M35" s="2" t="e">
        <f>IF($M$4=TRUE,,NA())+IF($K$2,E35,0)+IF($L$2,$G$45/'Heizkostenvergleich Eingabe'!$C$5,0)+IF($M$2,'Heizkostenvergleich Eingabe'!$F$16,0)</f>
        <v>#N/A</v>
      </c>
      <c r="N35" s="2" t="e">
        <f>IF($N$4=TRUE,,NA())+IF($K$2,F35,0)+IF($L$2,$H$45/'Heizkostenvergleich Eingabe'!$C$5,0)+IF($M$2,'Heizkostenvergleich Eingabe'!$G$16,0)</f>
        <v>#N/A</v>
      </c>
      <c r="O35" s="2" t="e">
        <f>IF($O$4=TRUE,,NA())+IF($K$2,G35,0)+IF($L$2,$I$45/'Heizkostenvergleich Eingabe'!$C$5,0)+IF($M$2,'Heizkostenvergleich Eingabe'!$H$16,0)</f>
        <v>#N/A</v>
      </c>
      <c r="P35" s="102" t="e">
        <f>IF($P$4=TRUE,,NA())+IF($K$2,H35,0)+IF($L$2,$J$45/'Heizkostenvergleich Eingabe'!$C$5,0)+IF($M$2,'Heizkostenvergleich Eingabe'!$I$16,0)</f>
        <v>#N/A</v>
      </c>
      <c r="Q35">
        <v>30</v>
      </c>
      <c r="R35" s="2">
        <f>IF(Q35&lt;='Heizkostenvergleich Eingabe'!$C$5,B35+Z35,0)</f>
        <v>0</v>
      </c>
      <c r="S35" s="2">
        <f>IF(Q35&lt;='Heizkostenvergleich Eingabe'!$C$5,C35+AA35,0)</f>
        <v>0</v>
      </c>
      <c r="T35" s="2">
        <f>IF(Q35&lt;='Heizkostenvergleich Eingabe'!$C$5,D35+AB35,0)</f>
        <v>0</v>
      </c>
      <c r="U35" s="2">
        <f>IF(Q35&lt;='Heizkostenvergleich Eingabe'!$C$5,E35+AC35,0)</f>
        <v>0</v>
      </c>
      <c r="V35" s="2">
        <f>IF(Q35&lt;='Heizkostenvergleich Eingabe'!$C$5,F35+AD35,0)</f>
        <v>0</v>
      </c>
      <c r="W35" s="2">
        <f>IF(Q35&lt;='Heizkostenvergleich Eingabe'!$C$5,G35+AE35,0)</f>
        <v>0</v>
      </c>
      <c r="X35" s="102">
        <f>IF(Q35&lt;='Heizkostenvergleich Eingabe'!$C$5,H35+AF35,0)</f>
        <v>0</v>
      </c>
      <c r="Z35" s="2" t="e">
        <f>IF($D$1=TRUE,IF(Q35&lt;='Heizkostenvergleich Eingabe'!$C$5,'Heizkostenvergleich Eingabe'!$C$16,NA()),0)</f>
        <v>#N/A</v>
      </c>
      <c r="AA35" s="2" t="e">
        <f>IF($D$1=TRUE,IF(Q35&lt;='Heizkostenvergleich Eingabe'!$C$5,'Heizkostenvergleich Eingabe'!$D$16,NA()),0)</f>
        <v>#N/A</v>
      </c>
      <c r="AB35" s="2" t="e">
        <f>IF($D$1=TRUE,IF(Q35&lt;='Heizkostenvergleich Eingabe'!$C$5,'Heizkostenvergleich Eingabe'!$E$16,NA()),0)</f>
        <v>#N/A</v>
      </c>
      <c r="AC35" s="2" t="e">
        <f>IF($D$1=TRUE,IF(Q35&lt;='Heizkostenvergleich Eingabe'!$C$5,'Heizkostenvergleich Eingabe'!$F$16,NA()),0)</f>
        <v>#N/A</v>
      </c>
      <c r="AD35" s="2" t="e">
        <f>IF($D$1=TRUE,IF(Q35&lt;='Heizkostenvergleich Eingabe'!$C$5,'Heizkostenvergleich Eingabe'!$G$16,NA()),0)</f>
        <v>#N/A</v>
      </c>
      <c r="AE35" s="2" t="e">
        <f>IF($D$1=TRUE,IF(Q35&lt;='Heizkostenvergleich Eingabe'!$C$5,'Heizkostenvergleich Eingabe'!$H$16,NA()),0)</f>
        <v>#N/A</v>
      </c>
      <c r="AF35" s="102" t="e">
        <f>IF($D$1=TRUE,IF(Q35&lt;='Heizkostenvergleich Eingabe'!$C$5,'Heizkostenvergleich Eingabe'!$I$16,NA()),0)</f>
        <v>#N/A</v>
      </c>
    </row>
    <row r="36" spans="1:32" x14ac:dyDescent="0.2">
      <c r="H36" s="100"/>
      <c r="P36" s="100"/>
      <c r="R36" s="2"/>
      <c r="S36" s="2"/>
      <c r="T36" s="2"/>
      <c r="U36" s="2"/>
      <c r="V36" s="2"/>
      <c r="W36" s="2"/>
      <c r="X36" s="100"/>
      <c r="AF36" s="100"/>
    </row>
    <row r="37" spans="1:32" ht="15.75" thickBot="1" x14ac:dyDescent="0.25">
      <c r="A37" s="104"/>
      <c r="B37" s="105"/>
      <c r="C37" s="105"/>
      <c r="D37" s="105"/>
      <c r="E37" s="105"/>
      <c r="F37" s="105"/>
      <c r="G37" s="105"/>
      <c r="H37" s="106"/>
      <c r="I37" s="105"/>
      <c r="J37" s="105"/>
      <c r="K37" s="105"/>
      <c r="L37" s="105"/>
      <c r="M37" s="105"/>
      <c r="N37" s="105"/>
      <c r="O37" s="105"/>
      <c r="P37" s="107"/>
      <c r="Q37" s="104" t="s">
        <v>31</v>
      </c>
      <c r="R37" s="105">
        <f>SUM(R6:R35)/'Heizkostenvergleich Eingabe'!$C$5</f>
        <v>3356.1863674244437</v>
      </c>
      <c r="S37" s="105">
        <f>SUM(S6:S35)/'Heizkostenvergleich Eingabe'!$C$5</f>
        <v>2659.8005936807658</v>
      </c>
      <c r="T37" s="105">
        <f>SUM(T6:T35)/'Heizkostenvergleich Eingabe'!$C$5</f>
        <v>8534.7491850918377</v>
      </c>
      <c r="U37" s="105">
        <f>SUM(U6:U35)/'Heizkostenvergleich Eingabe'!$C$5</f>
        <v>3014.428744081044</v>
      </c>
      <c r="V37" s="105">
        <f>SUM(V6:V35)/'Heizkostenvergleich Eingabe'!$C$5</f>
        <v>3230.475669451499</v>
      </c>
      <c r="W37" s="105">
        <f>SUM(W6:W35)/'Heizkostenvergleich Eingabe'!$C$5</f>
        <v>3446.6224510122656</v>
      </c>
      <c r="X37" s="106">
        <f>SUM(X6:X35)/'Heizkostenvergleich Eingabe'!$C$5</f>
        <v>4586.1069169883958</v>
      </c>
      <c r="Y37" s="103"/>
      <c r="Z37" s="104"/>
      <c r="AA37" s="104"/>
      <c r="AB37" s="104"/>
      <c r="AC37" s="104"/>
      <c r="AD37" s="104"/>
      <c r="AE37" s="104"/>
      <c r="AF37" s="107"/>
    </row>
    <row r="38" spans="1:32" x14ac:dyDescent="0.2">
      <c r="B38" s="2"/>
      <c r="X38" s="100"/>
      <c r="AF38" s="100"/>
    </row>
    <row r="39" spans="1:32" x14ac:dyDescent="0.2">
      <c r="X39" s="100"/>
      <c r="Y39" t="s">
        <v>43</v>
      </c>
      <c r="AF39" s="100"/>
    </row>
    <row r="40" spans="1:32" x14ac:dyDescent="0.2">
      <c r="A40" t="s">
        <v>76</v>
      </c>
      <c r="C40">
        <v>1</v>
      </c>
      <c r="X40" s="100"/>
      <c r="AF40" s="100"/>
    </row>
    <row r="41" spans="1:32" ht="15.75" x14ac:dyDescent="0.2">
      <c r="X41" s="100"/>
      <c r="Y41" t="s">
        <v>26</v>
      </c>
      <c r="Z41" s="3" t="s">
        <v>1</v>
      </c>
      <c r="AA41" s="4" t="s">
        <v>0</v>
      </c>
      <c r="AB41" s="4" t="s">
        <v>3</v>
      </c>
      <c r="AC41" s="4" t="s">
        <v>28</v>
      </c>
      <c r="AD41" s="4" t="s">
        <v>2</v>
      </c>
      <c r="AE41" s="5" t="s">
        <v>14</v>
      </c>
      <c r="AF41" s="101" t="s">
        <v>49</v>
      </c>
    </row>
    <row r="42" spans="1:32" x14ac:dyDescent="0.2">
      <c r="A42" s="42"/>
      <c r="B42" s="43"/>
      <c r="C42" s="43"/>
      <c r="D42" s="44" t="str">
        <f>'Heizkostenvergleich Eingabe'!C8</f>
        <v>Heizöl</v>
      </c>
      <c r="E42" s="44" t="str">
        <f>'Heizkostenvergleich Eingabe'!D8</f>
        <v>Erdgas</v>
      </c>
      <c r="F42" s="44" t="str">
        <f>'Heizkostenvergleich Eingabe'!E8</f>
        <v>Infrarotheizung</v>
      </c>
      <c r="G42" s="44" t="str">
        <f>'Heizkostenvergleich Eingabe'!F8</f>
        <v>Pellets</v>
      </c>
      <c r="H42" s="44" t="str">
        <f>'Heizkostenvergleich Eingabe'!G8</f>
        <v>Scheitholz</v>
      </c>
      <c r="I42" s="44" t="str">
        <f>'Heizkostenvergleich Eingabe'!H8</f>
        <v>Wärmepumpe</v>
      </c>
      <c r="J42" s="41" t="s">
        <v>49</v>
      </c>
      <c r="X42" s="100"/>
      <c r="Z42" s="2">
        <f>('Heizkostenvergleich Eingabe'!$F$4*'Heizkostenvergleich Eingabe'!C9)/'Heizkostenvergleich Eingabe'!C10</f>
        <v>1535</v>
      </c>
      <c r="AA42" s="2">
        <f>('Heizkostenvergleich Eingabe'!$F$4*'Heizkostenvergleich Eingabe'!D9)/'Heizkostenvergleich Eingabe'!D10</f>
        <v>1560</v>
      </c>
      <c r="AB42" s="2">
        <f>('Heizkostenvergleich Eingabe'!$F$4*'Heizkostenvergleich Eingabe'!E9)/'Heizkostenvergleich Eingabe'!E10</f>
        <v>5852.25</v>
      </c>
      <c r="AC42" s="2">
        <f>('Heizkostenvergleich Eingabe'!$F$4*'Heizkostenvergleich Eingabe'!F9)/'Heizkostenvergleich Eingabe'!F10</f>
        <v>1342.4999999999998</v>
      </c>
      <c r="AD42" s="2">
        <f>('Heizkostenvergleich Eingabe'!$F$4*'Heizkostenvergleich Eingabe'!G9)/'Heizkostenvergleich Eingabe'!G10</f>
        <v>1797</v>
      </c>
      <c r="AE42" s="2">
        <f>('Heizkostenvergleich Eingabe'!$F$4*'Heizkostenvergleich Eingabe'!H9)/'Heizkostenvergleich Eingabe'!H10</f>
        <v>1795.6730769230769</v>
      </c>
      <c r="AF42" s="102">
        <f>('Heizkostenvergleich Eingabe'!$F$4*'Heizkostenvergleich Eingabe'!I9)/'Heizkostenvergleich Eingabe'!I10</f>
        <v>2127.0618556701033</v>
      </c>
    </row>
    <row r="43" spans="1:32" x14ac:dyDescent="0.2">
      <c r="A43" s="8" t="s">
        <v>17</v>
      </c>
      <c r="B43" s="11"/>
      <c r="C43" s="11"/>
      <c r="D43" s="45">
        <f t="shared" ref="D43:J43" si="0">SUM(Z42:Z71)</f>
        <v>73261.09668561109</v>
      </c>
      <c r="E43" s="45">
        <f t="shared" si="0"/>
        <v>56876.452342019154</v>
      </c>
      <c r="F43" s="45">
        <f t="shared" si="0"/>
        <v>213368.72962729595</v>
      </c>
      <c r="G43" s="45">
        <f t="shared" si="0"/>
        <v>48946.562352026122</v>
      </c>
      <c r="H43" s="45">
        <f t="shared" si="0"/>
        <v>65517.297986287464</v>
      </c>
      <c r="I43" s="45">
        <f t="shared" si="0"/>
        <v>74782.436275306667</v>
      </c>
      <c r="J43" s="46">
        <f t="shared" si="0"/>
        <v>77551.110424709914</v>
      </c>
      <c r="K43" s="7"/>
      <c r="L43" s="2"/>
      <c r="M43" s="2"/>
      <c r="X43" s="100"/>
      <c r="Z43" s="2">
        <f>IF($A$7&lt;='Heizkostenvergleich Eingabe'!$C$5,B6+(B6*'Heizkostenvergleich Eingabe'!C11),0)</f>
        <v>1611.75</v>
      </c>
      <c r="AA43" s="2">
        <f>IF(A7&lt;='Heizkostenvergleich Eingabe'!$C$5,C6+(C6*'Heizkostenvergleich Eingabe'!$D$11),0)</f>
        <v>1606.8</v>
      </c>
      <c r="AB43" s="2">
        <f>IF(A7&lt;='Heizkostenvergleich Eingabe'!$C$5,D6+(D6*'Heizkostenvergleich Eingabe'!$E$11),0)</f>
        <v>6027.8175000000001</v>
      </c>
      <c r="AC43" s="2">
        <f>IF(A7&lt;='Heizkostenvergleich Eingabe'!$C$5,E6+(E6*'Heizkostenvergleich Eingabe'!$F$11),0)</f>
        <v>1382.7749999999999</v>
      </c>
      <c r="AD43" s="2">
        <f>IF(A7&lt;='Heizkostenvergleich Eingabe'!$C$5,F6+(F6*'Heizkostenvergleich Eingabe'!$G$11),0)</f>
        <v>1850.91</v>
      </c>
      <c r="AE43" s="2">
        <f>IF(A7&lt;='Heizkostenvergleich Eingabe'!$C$5,G6+(G6*'Heizkostenvergleich Eingabe'!$H$11),0)</f>
        <v>1867.5</v>
      </c>
      <c r="AF43" s="102">
        <f>IF(A7&lt;='Heizkostenvergleich Eingabe'!$C$5,H6+(H6*'Heizkostenvergleich Eingabe'!$I$11),0)</f>
        <v>2190.8737113402062</v>
      </c>
    </row>
    <row r="44" spans="1:32" x14ac:dyDescent="0.2">
      <c r="A44" s="8" t="s">
        <v>11</v>
      </c>
      <c r="B44" s="11"/>
      <c r="C44" s="11"/>
      <c r="D44" s="45">
        <f>'Heizkostenvergleich Eingabe'!C16*'Heizkostenvergleich Eingabe'!$C$5</f>
        <v>10643.5625</v>
      </c>
      <c r="E44" s="45">
        <f>'Heizkostenvergleich Eingabe'!D16*'Heizkostenvergleich Eingabe'!$C$5</f>
        <v>9618.5624999999982</v>
      </c>
      <c r="F44" s="45">
        <f>'Heizkostenvergleich Eingabe'!E16*'Heizkostenvergleich Eingabe'!$C$5</f>
        <v>0</v>
      </c>
      <c r="G44" s="45">
        <f>'Heizkostenvergleich Eingabe'!F16*'Heizkostenvergleich Eingabe'!$C$5</f>
        <v>26414.156249999996</v>
      </c>
      <c r="H44" s="45">
        <f>'Heizkostenvergleich Eingabe'!G16*'Heizkostenvergleich Eingabe'!$C$5</f>
        <v>15244.593750000002</v>
      </c>
      <c r="I44" s="45">
        <f>'Heizkostenvergleich Eingabe'!H16*'Heizkostenvergleich Eingabe'!$C$5</f>
        <v>11383.125</v>
      </c>
      <c r="J44" s="46">
        <f>'Heizkostenvergleich Eingabe'!I16*'Heizkostenvergleich Eingabe'!$C$5</f>
        <v>37101.5625</v>
      </c>
      <c r="K44" s="7"/>
      <c r="X44" s="100"/>
      <c r="Z44" s="2">
        <f>IF(A8&lt;='Heizkostenvergleich Eingabe'!$C$5,B7+(B7*'Heizkostenvergleich Eingabe'!$C$11),0)</f>
        <v>1692.3375000000001</v>
      </c>
      <c r="AA44" s="2">
        <f>IF(A8&lt;='Heizkostenvergleich Eingabe'!$C$5,C7+(C7*'Heizkostenvergleich Eingabe'!$D$11),0)</f>
        <v>1655.0039999999999</v>
      </c>
      <c r="AB44" s="2">
        <f>IF(A8&lt;='Heizkostenvergleich Eingabe'!$C$5,D7+(D7*'Heizkostenvergleich Eingabe'!$E$11),0)</f>
        <v>6208.6520250000003</v>
      </c>
      <c r="AC44" s="2">
        <f>IF(A8&lt;='Heizkostenvergleich Eingabe'!$C$5,E7+(E7*'Heizkostenvergleich Eingabe'!$F$11),0)</f>
        <v>1424.2582499999999</v>
      </c>
      <c r="AD44" s="2">
        <f>IF(A8&lt;='Heizkostenvergleich Eingabe'!$C$5,F7+(F7*'Heizkostenvergleich Eingabe'!$G$11),0)</f>
        <v>1906.4373000000001</v>
      </c>
      <c r="AE44" s="2">
        <f>IF(A8&lt;='Heizkostenvergleich Eingabe'!$C$5,G7+(G7*'Heizkostenvergleich Eingabe'!$H$11),0)</f>
        <v>1942.2</v>
      </c>
      <c r="AF44" s="102">
        <f>IF(A8&lt;='Heizkostenvergleich Eingabe'!$C$5,H7+(H7*'Heizkostenvergleich Eingabe'!$I$11),0)</f>
        <v>2256.5999226804124</v>
      </c>
    </row>
    <row r="45" spans="1:32" x14ac:dyDescent="0.2">
      <c r="A45" s="33" t="s">
        <v>30</v>
      </c>
      <c r="B45" s="34"/>
      <c r="C45" s="34"/>
      <c r="D45" s="47">
        <f>'Heizkostenvergleich Eingabe'!C19</f>
        <v>10492</v>
      </c>
      <c r="E45" s="47">
        <f>'Heizkostenvergleich Eingabe'!D19</f>
        <v>10874</v>
      </c>
      <c r="F45" s="47">
        <f>'Heizkostenvergleich Eingabe'!E19</f>
        <v>1680</v>
      </c>
      <c r="G45" s="47">
        <f>'Heizkostenvergleich Eingabe'!F19</f>
        <v>15171</v>
      </c>
      <c r="H45" s="47">
        <f>'Heizkostenvergleich Eingabe'!G19</f>
        <v>11600</v>
      </c>
      <c r="I45" s="47">
        <f>'Heizkostenvergleich Eingabe'!H19</f>
        <v>18213</v>
      </c>
      <c r="J45" s="48">
        <f>'Heizkostenvergleich Eingabe'!I19</f>
        <v>700</v>
      </c>
      <c r="X45" s="100"/>
      <c r="Z45" s="2">
        <f>IF(A9&lt;='Heizkostenvergleich Eingabe'!$C$5,B8+(B8*'Heizkostenvergleich Eingabe'!$C$11),0)</f>
        <v>1776.954375</v>
      </c>
      <c r="AA45" s="2">
        <f>IF(A9&lt;='Heizkostenvergleich Eingabe'!$C$5,C8+(C8*'Heizkostenvergleich Eingabe'!$D$11),0)</f>
        <v>1704.6541199999999</v>
      </c>
      <c r="AB45" s="2">
        <f>IF(A9&lt;='Heizkostenvergleich Eingabe'!$C$5,D8+(D8*'Heizkostenvergleich Eingabe'!$E$11),0)</f>
        <v>6394.9115857500001</v>
      </c>
      <c r="AC45" s="2">
        <f>IF(A9&lt;='Heizkostenvergleich Eingabe'!$C$5,E8+(E8*'Heizkostenvergleich Eingabe'!$F$11),0)</f>
        <v>1466.9859974999999</v>
      </c>
      <c r="AD45" s="2">
        <f>IF(A9&lt;='Heizkostenvergleich Eingabe'!$C$5,F8+(F8*'Heizkostenvergleich Eingabe'!$G$11),0)</f>
        <v>1963.6304190000001</v>
      </c>
      <c r="AE45" s="2">
        <f>IF(A9&lt;='Heizkostenvergleich Eingabe'!$C$5,G8+(G8*'Heizkostenvergleich Eingabe'!$H$11),0)</f>
        <v>2019.8880000000001</v>
      </c>
      <c r="AF45" s="102">
        <f>IF(A9&lt;='Heizkostenvergleich Eingabe'!$C$5,H8+(H8*'Heizkostenvergleich Eingabe'!$I$11),0)</f>
        <v>2324.2979203608247</v>
      </c>
    </row>
    <row r="46" spans="1:32" x14ac:dyDescent="0.2">
      <c r="X46" s="100"/>
      <c r="Z46" s="2">
        <f>IF(A10&lt;='Heizkostenvergleich Eingabe'!$C$5,B9+(B9*'Heizkostenvergleich Eingabe'!$C$11),0)</f>
        <v>1865.80209375</v>
      </c>
      <c r="AA46" s="2">
        <f>IF(A10&lt;='Heizkostenvergleich Eingabe'!$C$5,C9+(C9*'Heizkostenvergleich Eingabe'!$D$11),0)</f>
        <v>1755.7937436</v>
      </c>
      <c r="AB46" s="2">
        <f>IF(A10&lt;='Heizkostenvergleich Eingabe'!$C$5,D9+(D9*'Heizkostenvergleich Eingabe'!$E$11),0)</f>
        <v>6586.7589333225005</v>
      </c>
      <c r="AC46" s="2">
        <f>IF(A10&lt;='Heizkostenvergleich Eingabe'!$C$5,E9+(E9*'Heizkostenvergleich Eingabe'!$F$11),0)</f>
        <v>1510.995577425</v>
      </c>
      <c r="AD46" s="2">
        <f>IF(A10&lt;='Heizkostenvergleich Eingabe'!$C$5,F9+(F9*'Heizkostenvergleich Eingabe'!$G$11),0)</f>
        <v>2022.5393315700001</v>
      </c>
      <c r="AE46" s="2">
        <f>IF(A10&lt;='Heizkostenvergleich Eingabe'!$C$5,G9+(G9*'Heizkostenvergleich Eingabe'!$H$11),0)</f>
        <v>2100.68352</v>
      </c>
      <c r="AF46" s="102">
        <f>IF(A10&lt;='Heizkostenvergleich Eingabe'!$C$5,H9+(H9*'Heizkostenvergleich Eingabe'!$I$11),0)</f>
        <v>2394.0268579716494</v>
      </c>
    </row>
    <row r="47" spans="1:32" x14ac:dyDescent="0.2">
      <c r="D47" s="7"/>
      <c r="X47" s="100"/>
      <c r="Z47" s="2">
        <f>IF(A11&lt;='Heizkostenvergleich Eingabe'!$C$5,B10+(B10*'Heizkostenvergleich Eingabe'!$C$11),0)</f>
        <v>1959.0921984375</v>
      </c>
      <c r="AA47" s="2">
        <f>IF(A11&lt;='Heizkostenvergleich Eingabe'!$C$5,C10+(C10*'Heizkostenvergleich Eingabe'!$D$11),0)</f>
        <v>1808.4675559079999</v>
      </c>
      <c r="AB47" s="2">
        <f>IF(A11&lt;='Heizkostenvergleich Eingabe'!$C$5,D10+(D10*'Heizkostenvergleich Eingabe'!$E$11),0)</f>
        <v>6784.3617013221756</v>
      </c>
      <c r="AC47" s="2">
        <f>IF(A11&lt;='Heizkostenvergleich Eingabe'!$C$5,E10+(E10*'Heizkostenvergleich Eingabe'!$F$11),0)</f>
        <v>1556.32544474775</v>
      </c>
      <c r="AD47" s="2">
        <f>IF(A11&lt;='Heizkostenvergleich Eingabe'!$C$5,F10+(F10*'Heizkostenvergleich Eingabe'!$G$11),0)</f>
        <v>2083.2155115170999</v>
      </c>
      <c r="AE47" s="2">
        <f>IF(A11&lt;='Heizkostenvergleich Eingabe'!$C$5,G10+(G10*'Heizkostenvergleich Eingabe'!$H$11),0)</f>
        <v>2184.7108607999999</v>
      </c>
      <c r="AF47" s="102">
        <f>IF(A11&lt;='Heizkostenvergleich Eingabe'!$C$5,H10+(H10*'Heizkostenvergleich Eingabe'!$I$11),0)</f>
        <v>2465.8476637107988</v>
      </c>
    </row>
    <row r="48" spans="1:32" x14ac:dyDescent="0.2">
      <c r="B48" s="85" t="s">
        <v>72</v>
      </c>
      <c r="C48" s="82" t="s">
        <v>70</v>
      </c>
      <c r="D48" s="83" t="s">
        <v>71</v>
      </c>
      <c r="X48" s="100"/>
      <c r="Z48" s="2">
        <f>IF(A12&lt;='Heizkostenvergleich Eingabe'!$C$5,B11+(B11*'Heizkostenvergleich Eingabe'!$C$11),0)</f>
        <v>2057.0468083593751</v>
      </c>
      <c r="AA48" s="2">
        <f>IF(A12&lt;='Heizkostenvergleich Eingabe'!$C$5,C11+(C11*'Heizkostenvergleich Eingabe'!$D$11),0)</f>
        <v>1862.72158258524</v>
      </c>
      <c r="AB48" s="2">
        <f>IF(A12&lt;='Heizkostenvergleich Eingabe'!$C$5,D11+(D11*'Heizkostenvergleich Eingabe'!$E$11),0)</f>
        <v>6987.8925523618409</v>
      </c>
      <c r="AC48" s="2">
        <f>IF(A12&lt;='Heizkostenvergleich Eingabe'!$C$5,E11+(E11*'Heizkostenvergleich Eingabe'!$F$11),0)</f>
        <v>1603.0152080901826</v>
      </c>
      <c r="AD48" s="2">
        <f>IF(A12&lt;='Heizkostenvergleich Eingabe'!$C$5,F11+(F11*'Heizkostenvergleich Eingabe'!$G$11),0)</f>
        <v>2145.711976862613</v>
      </c>
      <c r="AE48" s="2">
        <f>IF(A12&lt;='Heizkostenvergleich Eingabe'!$C$5,G11+(G11*'Heizkostenvergleich Eingabe'!$H$11),0)</f>
        <v>2272.0992952319998</v>
      </c>
      <c r="AF48" s="102">
        <f>IF(A12&lt;='Heizkostenvergleich Eingabe'!$C$5,H11+(H11*'Heizkostenvergleich Eingabe'!$I$11),0)</f>
        <v>2539.8230936221225</v>
      </c>
    </row>
    <row r="49" spans="2:32" x14ac:dyDescent="0.2">
      <c r="B49" s="88" t="s">
        <v>54</v>
      </c>
      <c r="C49" s="97">
        <v>10</v>
      </c>
      <c r="D49" s="94">
        <f>'Heizkostenvergleich Eingabe'!C10</f>
        <v>0.9</v>
      </c>
      <c r="X49" s="100"/>
      <c r="Z49" s="2">
        <f>IF(A13&lt;='Heizkostenvergleich Eingabe'!$C$5,B12+(B12*'Heizkostenvergleich Eingabe'!$C$11),0)</f>
        <v>2159.8991487773437</v>
      </c>
      <c r="AA49" s="2">
        <f>IF(A13&lt;='Heizkostenvergleich Eingabe'!$C$5,C12+(C12*'Heizkostenvergleich Eingabe'!$D$11),0)</f>
        <v>1918.6032300627971</v>
      </c>
      <c r="AB49" s="2">
        <f>IF(A13&lt;='Heizkostenvergleich Eingabe'!$C$5,D12+(D12*'Heizkostenvergleich Eingabe'!$E$11),0)</f>
        <v>7197.5293289326964</v>
      </c>
      <c r="AC49" s="2">
        <f>IF(A13&lt;='Heizkostenvergleich Eingabe'!$C$5,E12+(E12*'Heizkostenvergleich Eingabe'!$F$11),0)</f>
        <v>1651.105664332888</v>
      </c>
      <c r="AD49" s="2">
        <f>IF(A13&lt;='Heizkostenvergleich Eingabe'!$C$5,F12+(F12*'Heizkostenvergleich Eingabe'!$G$11),0)</f>
        <v>2210.0833361684913</v>
      </c>
      <c r="AE49" s="2">
        <f>IF(A13&lt;='Heizkostenvergleich Eingabe'!$C$5,G12+(G12*'Heizkostenvergleich Eingabe'!$H$11),0)</f>
        <v>2362.9832670412798</v>
      </c>
      <c r="AF49" s="102">
        <f>IF(A13&lt;='Heizkostenvergleich Eingabe'!$C$5,H12+(H12*'Heizkostenvergleich Eingabe'!$I$11),0)</f>
        <v>2616.0177864307861</v>
      </c>
    </row>
    <row r="50" spans="2:32" x14ac:dyDescent="0.2">
      <c r="B50" s="89" t="s">
        <v>55</v>
      </c>
      <c r="C50" s="98">
        <v>10</v>
      </c>
      <c r="D50" s="95">
        <f>'Heizkostenvergleich Eingabe'!D10</f>
        <v>0.9</v>
      </c>
      <c r="X50" s="100"/>
      <c r="Z50" s="2">
        <f>IF(A14&lt;='Heizkostenvergleich Eingabe'!$C$5,B13+(B13*'Heizkostenvergleich Eingabe'!$C$11),0)</f>
        <v>2267.8941062162107</v>
      </c>
      <c r="AA50" s="2">
        <f>IF(A14&lt;='Heizkostenvergleich Eingabe'!$C$5,C13+(C13*'Heizkostenvergleich Eingabe'!$D$11),0)</f>
        <v>1976.1613269646809</v>
      </c>
      <c r="AB50" s="2">
        <f>IF(A14&lt;='Heizkostenvergleich Eingabe'!$C$5,D13+(D13*'Heizkostenvergleich Eingabe'!$E$11),0)</f>
        <v>7413.4552088006776</v>
      </c>
      <c r="AC50" s="2">
        <f>IF(A14&lt;='Heizkostenvergleich Eingabe'!$C$5,E13+(E13*'Heizkostenvergleich Eingabe'!$F$11),0)</f>
        <v>1700.6388342628745</v>
      </c>
      <c r="AD50" s="2">
        <f>IF(A14&lt;='Heizkostenvergleich Eingabe'!$C$5,F13+(F13*'Heizkostenvergleich Eingabe'!$G$11),0)</f>
        <v>2276.3858362535461</v>
      </c>
      <c r="AE50" s="2">
        <f>IF(A14&lt;='Heizkostenvergleich Eingabe'!$C$5,G13+(G13*'Heizkostenvergleich Eingabe'!$H$11),0)</f>
        <v>2457.5025977229311</v>
      </c>
      <c r="AF50" s="102">
        <f>IF(A14&lt;='Heizkostenvergleich Eingabe'!$C$5,H13+(H13*'Heizkostenvergleich Eingabe'!$I$11),0)</f>
        <v>2694.4983200237098</v>
      </c>
    </row>
    <row r="51" spans="2:32" x14ac:dyDescent="0.2">
      <c r="B51" s="89" t="s">
        <v>56</v>
      </c>
      <c r="C51" s="98">
        <v>1900</v>
      </c>
      <c r="D51" s="95">
        <f>'Heizkostenvergleich Eingabe'!G10</f>
        <v>0.75</v>
      </c>
      <c r="X51" s="100"/>
      <c r="Z51" s="2">
        <f>IF(A15&lt;='Heizkostenvergleich Eingabe'!$C$5,B14+(B14*'Heizkostenvergleich Eingabe'!$C$11),0)</f>
        <v>2381.2888115270212</v>
      </c>
      <c r="AA51" s="2">
        <f>IF(A15&lt;='Heizkostenvergleich Eingabe'!$C$5,C14+(C14*'Heizkostenvergleich Eingabe'!$D$11),0)</f>
        <v>2035.4461667736214</v>
      </c>
      <c r="AB51" s="2">
        <f>IF(A15&lt;='Heizkostenvergleich Eingabe'!$C$5,D14+(D14*'Heizkostenvergleich Eingabe'!$E$11),0)</f>
        <v>7635.858865064698</v>
      </c>
      <c r="AC51" s="2">
        <f>IF(A15&lt;='Heizkostenvergleich Eingabe'!$C$5,E14+(E14*'Heizkostenvergleich Eingabe'!$F$11),0)</f>
        <v>1751.6579992907607</v>
      </c>
      <c r="AD51" s="2">
        <f>IF(A15&lt;='Heizkostenvergleich Eingabe'!$C$5,F14+(F14*'Heizkostenvergleich Eingabe'!$G$11),0)</f>
        <v>2344.6774113411525</v>
      </c>
      <c r="AE51" s="2">
        <f>IF(A15&lt;='Heizkostenvergleich Eingabe'!$C$5,G14+(G14*'Heizkostenvergleich Eingabe'!$H$11),0)</f>
        <v>2555.8027016318483</v>
      </c>
      <c r="AF51" s="102">
        <f>IF(A15&lt;='Heizkostenvergleich Eingabe'!$C$5,H14+(H14*'Heizkostenvergleich Eingabe'!$I$11),0)</f>
        <v>2775.3332696244211</v>
      </c>
    </row>
    <row r="52" spans="2:32" x14ac:dyDescent="0.2">
      <c r="B52" s="89" t="s">
        <v>57</v>
      </c>
      <c r="C52" s="98">
        <v>1350</v>
      </c>
      <c r="D52" s="95">
        <f>'Heizkostenvergleich Eingabe'!G10</f>
        <v>0.75</v>
      </c>
      <c r="X52" s="100"/>
      <c r="Z52" s="2">
        <f>IF(A16&lt;='Heizkostenvergleich Eingabe'!$C$5,B15+(B15*'Heizkostenvergleich Eingabe'!$C$11),0)</f>
        <v>2500.3532521033721</v>
      </c>
      <c r="AA52" s="2">
        <f>IF(A16&lt;='Heizkostenvergleich Eingabe'!$C$5,C15+(C15*'Heizkostenvergleich Eingabe'!$D$11),0)</f>
        <v>2096.50955177683</v>
      </c>
      <c r="AB52" s="2">
        <f>IF(A16&lt;='Heizkostenvergleich Eingabe'!$C$5,D15+(D15*'Heizkostenvergleich Eingabe'!$E$11),0)</f>
        <v>7864.9346310166393</v>
      </c>
      <c r="AC52" s="2">
        <f>IF(A16&lt;='Heizkostenvergleich Eingabe'!$C$5,E15+(E15*'Heizkostenvergleich Eingabe'!$F$11),0)</f>
        <v>1804.2077392694835</v>
      </c>
      <c r="AD52" s="2">
        <f>IF(A16&lt;='Heizkostenvergleich Eingabe'!$C$5,F15+(F15*'Heizkostenvergleich Eingabe'!$G$11),0)</f>
        <v>2415.0177336813872</v>
      </c>
      <c r="AE52" s="2">
        <f>IF(A16&lt;='Heizkostenvergleich Eingabe'!$C$5,G15+(G15*'Heizkostenvergleich Eingabe'!$H$11),0)</f>
        <v>2658.0348096971225</v>
      </c>
      <c r="AF52" s="102">
        <f>IF(A16&lt;='Heizkostenvergleich Eingabe'!$C$5,H15+(H15*'Heizkostenvergleich Eingabe'!$I$11),0)</f>
        <v>2858.5932677131536</v>
      </c>
    </row>
    <row r="53" spans="2:32" x14ac:dyDescent="0.2">
      <c r="B53" s="89" t="s">
        <v>59</v>
      </c>
      <c r="C53" s="98">
        <v>5</v>
      </c>
      <c r="D53" s="95">
        <f>'Heizkostenvergleich Eingabe'!F10</f>
        <v>0.78</v>
      </c>
      <c r="X53" s="100"/>
      <c r="Z53" s="2">
        <f>IF(A17&lt;='Heizkostenvergleich Eingabe'!$C$5,B16+(B16*'Heizkostenvergleich Eingabe'!$C$11),0)</f>
        <v>2625.3709147085406</v>
      </c>
      <c r="AA53" s="2">
        <f>IF(A17&lt;='Heizkostenvergleich Eingabe'!$C$5,C16+(C16*'Heizkostenvergleich Eingabe'!$D$11),0)</f>
        <v>2159.4048383301347</v>
      </c>
      <c r="AB53" s="2">
        <f>IF(A17&lt;='Heizkostenvergleich Eingabe'!$C$5,D16+(D16*'Heizkostenvergleich Eingabe'!$E$11),0)</f>
        <v>8100.8826699471383</v>
      </c>
      <c r="AC53" s="2">
        <f>IF(A17&lt;='Heizkostenvergleich Eingabe'!$C$5,E16+(E16*'Heizkostenvergleich Eingabe'!$F$11),0)</f>
        <v>1858.333971447568</v>
      </c>
      <c r="AD53" s="2">
        <f>IF(A17&lt;='Heizkostenvergleich Eingabe'!$C$5,F16+(F16*'Heizkostenvergleich Eingabe'!$G$11),0)</f>
        <v>2487.4682656918289</v>
      </c>
      <c r="AE53" s="2">
        <f>IF(A17&lt;='Heizkostenvergleich Eingabe'!$C$5,G16+(G16*'Heizkostenvergleich Eingabe'!$H$11),0)</f>
        <v>2764.3562020850072</v>
      </c>
      <c r="AF53" s="102">
        <f>IF(A17&lt;='Heizkostenvergleich Eingabe'!$C$5,H16+(H16*'Heizkostenvergleich Eingabe'!$I$11),0)</f>
        <v>2944.3510657445481</v>
      </c>
    </row>
    <row r="54" spans="2:32" x14ac:dyDescent="0.2">
      <c r="B54" s="89" t="s">
        <v>58</v>
      </c>
      <c r="C54" s="98">
        <v>1</v>
      </c>
      <c r="D54" s="95">
        <f>'Heizkostenvergleich Eingabe'!E10</f>
        <v>1</v>
      </c>
      <c r="X54" s="100"/>
      <c r="Z54" s="2">
        <f>IF(A18&lt;='Heizkostenvergleich Eingabe'!$C$5,B17+(B17*'Heizkostenvergleich Eingabe'!$C$11),0)</f>
        <v>2756.6394604439674</v>
      </c>
      <c r="AA54" s="2">
        <f>IF(A18&lt;='Heizkostenvergleich Eingabe'!$C$5,C17+(C17*'Heizkostenvergleich Eingabe'!$D$11),0)</f>
        <v>2224.1869834800386</v>
      </c>
      <c r="AB54" s="2">
        <f>IF(A18&lt;='Heizkostenvergleich Eingabe'!$C$5,D17+(D17*'Heizkostenvergleich Eingabe'!$E$11),0)</f>
        <v>8343.9091500455525</v>
      </c>
      <c r="AC54" s="2">
        <f>IF(A18&lt;='Heizkostenvergleich Eingabe'!$C$5,E17+(E17*'Heizkostenvergleich Eingabe'!$F$11),0)</f>
        <v>1914.0839905909952</v>
      </c>
      <c r="AD54" s="2">
        <f>IF(A18&lt;='Heizkostenvergleich Eingabe'!$C$5,F17+(F17*'Heizkostenvergleich Eingabe'!$G$11),0)</f>
        <v>2562.0923136625838</v>
      </c>
      <c r="AE54" s="2">
        <f>IF(A18&lt;='Heizkostenvergleich Eingabe'!$C$5,G17+(G17*'Heizkostenvergleich Eingabe'!$H$11),0)</f>
        <v>2874.9304501684073</v>
      </c>
      <c r="AF54" s="102">
        <f>IF(A18&lt;='Heizkostenvergleich Eingabe'!$C$5,H17+(H17*'Heizkostenvergleich Eingabe'!$I$11),0)</f>
        <v>3032.6815977168844</v>
      </c>
    </row>
    <row r="55" spans="2:32" x14ac:dyDescent="0.2">
      <c r="B55" s="33" t="s">
        <v>74</v>
      </c>
      <c r="C55" s="99">
        <v>2.6</v>
      </c>
      <c r="D55" s="96">
        <f>'Heizkostenvergleich Eingabe'!H10</f>
        <v>2.6</v>
      </c>
      <c r="X55" s="100"/>
      <c r="Z55" s="2">
        <f>IF(A19&lt;='Heizkostenvergleich Eingabe'!$C$5,B18+(B18*'Heizkostenvergleich Eingabe'!$C$11),0)</f>
        <v>2894.4714334661658</v>
      </c>
      <c r="AA55" s="2">
        <f>IF(A19&lt;='Heizkostenvergleich Eingabe'!$C$5,C18+(C18*'Heizkostenvergleich Eingabe'!$D$11),0)</f>
        <v>2290.9125929844399</v>
      </c>
      <c r="AB55" s="2">
        <f>IF(A19&lt;='Heizkostenvergleich Eingabe'!$C$5,D18+(D18*'Heizkostenvergleich Eingabe'!$E$11),0)</f>
        <v>8594.2264245469196</v>
      </c>
      <c r="AC55" s="2">
        <f>IF(A19&lt;='Heizkostenvergleich Eingabe'!$C$5,E18+(E18*'Heizkostenvergleich Eingabe'!$F$11),0)</f>
        <v>1971.506510308725</v>
      </c>
      <c r="AD55" s="2">
        <f>IF(A19&lt;='Heizkostenvergleich Eingabe'!$C$5,F18+(F18*'Heizkostenvergleich Eingabe'!$G$11),0)</f>
        <v>2638.9550830724615</v>
      </c>
      <c r="AE55" s="2">
        <f>IF(A19&lt;='Heizkostenvergleich Eingabe'!$C$5,G18+(G18*'Heizkostenvergleich Eingabe'!$H$11),0)</f>
        <v>2989.9276681751435</v>
      </c>
      <c r="AF55" s="102">
        <f>IF(A19&lt;='Heizkostenvergleich Eingabe'!$C$5,H18+(H18*'Heizkostenvergleich Eingabe'!$I$11),0)</f>
        <v>3123.6620456483911</v>
      </c>
    </row>
    <row r="56" spans="2:32" x14ac:dyDescent="0.2">
      <c r="B56" s="87" t="s">
        <v>73</v>
      </c>
      <c r="C56" s="86">
        <f>VLOOKUP('Heizkostenvergleich Eingabe'!D4,B49:D55,2,FALSE)</f>
        <v>10</v>
      </c>
      <c r="D56" s="84">
        <f>VLOOKUP('Heizkostenvergleich Eingabe'!D4,B49:D55,3,FALSE)</f>
        <v>0.9</v>
      </c>
      <c r="X56" s="100"/>
      <c r="Z56" s="2">
        <f>IF(A20&lt;='Heizkostenvergleich Eingabe'!$C$5,B19+(B19*'Heizkostenvergleich Eingabe'!$C$11),0)</f>
        <v>3039.1950051394742</v>
      </c>
      <c r="AA56" s="2">
        <f>IF(A20&lt;='Heizkostenvergleich Eingabe'!$C$5,C19+(C19*'Heizkostenvergleich Eingabe'!$D$11),0)</f>
        <v>2359.6399707739729</v>
      </c>
      <c r="AB56" s="2">
        <f>IF(A20&lt;='Heizkostenvergleich Eingabe'!$C$5,D19+(D19*'Heizkostenvergleich Eingabe'!$E$11),0)</f>
        <v>8852.0532172833264</v>
      </c>
      <c r="AC56" s="2">
        <f>IF(A20&lt;='Heizkostenvergleich Eingabe'!$C$5,E19+(E19*'Heizkostenvergleich Eingabe'!$F$11),0)</f>
        <v>2030.6517056179866</v>
      </c>
      <c r="AD56" s="2">
        <f>IF(A20&lt;='Heizkostenvergleich Eingabe'!$C$5,F19+(F19*'Heizkostenvergleich Eingabe'!$G$11),0)</f>
        <v>2718.1237355646354</v>
      </c>
      <c r="AE56" s="2">
        <f>IF(A20&lt;='Heizkostenvergleich Eingabe'!$C$5,G19+(G19*'Heizkostenvergleich Eingabe'!$H$11),0)</f>
        <v>3109.5247749021491</v>
      </c>
      <c r="AF56" s="102">
        <f>IF(A20&lt;='Heizkostenvergleich Eingabe'!$C$5,H19+(H19*'Heizkostenvergleich Eingabe'!$I$11),0)</f>
        <v>3217.3719070178427</v>
      </c>
    </row>
    <row r="57" spans="2:32" x14ac:dyDescent="0.2">
      <c r="J57" s="11"/>
      <c r="X57" s="100"/>
      <c r="Z57" s="2">
        <f>IF(A21&lt;='Heizkostenvergleich Eingabe'!$C$5,B20+(B20*'Heizkostenvergleich Eingabe'!$C$11),0)</f>
        <v>3191.1547553964479</v>
      </c>
      <c r="AA57" s="2">
        <f>IF(A21&lt;='Heizkostenvergleich Eingabe'!$C$5,C20+(C20*'Heizkostenvergleich Eingabe'!$D$11),0)</f>
        <v>2430.429169897192</v>
      </c>
      <c r="AB57" s="2">
        <f>IF(A21&lt;='Heizkostenvergleich Eingabe'!$C$5,D20+(D20*'Heizkostenvergleich Eingabe'!$E$11),0)</f>
        <v>9117.6148138018252</v>
      </c>
      <c r="AC57" s="2">
        <f>IF(A21&lt;='Heizkostenvergleich Eingabe'!$C$5,E20+(E20*'Heizkostenvergleich Eingabe'!$F$11),0)</f>
        <v>2091.5712567865262</v>
      </c>
      <c r="AD57" s="2">
        <f>IF(A21&lt;='Heizkostenvergleich Eingabe'!$C$5,F20+(F20*'Heizkostenvergleich Eingabe'!$G$11),0)</f>
        <v>2799.6674476315743</v>
      </c>
      <c r="AE57" s="2">
        <f>IF(A21&lt;='Heizkostenvergleich Eingabe'!$C$5,G20+(G20*'Heizkostenvergleich Eingabe'!$H$11),0)</f>
        <v>3233.9057658982351</v>
      </c>
      <c r="AF57" s="102">
        <f>IF(A21&lt;='Heizkostenvergleich Eingabe'!$C$5,H20+(H20*'Heizkostenvergleich Eingabe'!$I$11),0)</f>
        <v>3313.8930642283781</v>
      </c>
    </row>
    <row r="58" spans="2:32" x14ac:dyDescent="0.2">
      <c r="X58" s="100"/>
      <c r="Z58" s="2">
        <f>IF(A22&lt;='Heizkostenvergleich Eingabe'!$C$5,B21+(B21*'Heizkostenvergleich Eingabe'!$C$11),0)</f>
        <v>3350.7124931662702</v>
      </c>
      <c r="AA58" s="2">
        <f>IF(A22&lt;='Heizkostenvergleich Eingabe'!$C$5,C21+(C21*'Heizkostenvergleich Eingabe'!$D$11),0)</f>
        <v>2503.3420449941077</v>
      </c>
      <c r="AB58" s="2">
        <f>IF(A22&lt;='Heizkostenvergleich Eingabe'!$C$5,D21+(D21*'Heizkostenvergleich Eingabe'!$E$11),0)</f>
        <v>9391.1432582158795</v>
      </c>
      <c r="AC58" s="2">
        <f>IF(A22&lt;='Heizkostenvergleich Eingabe'!$C$5,E21+(E21*'Heizkostenvergleich Eingabe'!$F$11),0)</f>
        <v>2154.318394490122</v>
      </c>
      <c r="AD58" s="2">
        <f>IF(A22&lt;='Heizkostenvergleich Eingabe'!$C$5,F21+(F21*'Heizkostenvergleich Eingabe'!$G$11),0)</f>
        <v>2883.6574710605214</v>
      </c>
      <c r="AE58" s="2">
        <f>IF(A22&lt;='Heizkostenvergleich Eingabe'!$C$5,G21+(G21*'Heizkostenvergleich Eingabe'!$H$11),0)</f>
        <v>3363.2619965341646</v>
      </c>
      <c r="AF58" s="102">
        <f>IF(A22&lt;='Heizkostenvergleich Eingabe'!$C$5,H21+(H21*'Heizkostenvergleich Eingabe'!$I$11),0)</f>
        <v>3413.3098561552292</v>
      </c>
    </row>
    <row r="59" spans="2:32" x14ac:dyDescent="0.2">
      <c r="X59" s="100"/>
      <c r="Z59" s="2">
        <f>IF(A23&lt;='Heizkostenvergleich Eingabe'!$C$5,B22+(B22*'Heizkostenvergleich Eingabe'!$C$11),0)</f>
        <v>3518.2481178245835</v>
      </c>
      <c r="AA59" s="2">
        <f>IF(A23&lt;='Heizkostenvergleich Eingabe'!$C$5,C22+(C22*'Heizkostenvergleich Eingabe'!$D$11),0)</f>
        <v>2578.4423063439308</v>
      </c>
      <c r="AB59" s="2">
        <f>IF(A23&lt;='Heizkostenvergleich Eingabe'!$C$5,D22+(D22*'Heizkostenvergleich Eingabe'!$E$11),0)</f>
        <v>9672.8775559623555</v>
      </c>
      <c r="AC59" s="2">
        <f>IF(A23&lt;='Heizkostenvergleich Eingabe'!$C$5,E22+(E22*'Heizkostenvergleich Eingabe'!$F$11),0)</f>
        <v>2218.9479463248258</v>
      </c>
      <c r="AD59" s="2">
        <f>IF(A23&lt;='Heizkostenvergleich Eingabe'!$C$5,F22+(F22*'Heizkostenvergleich Eingabe'!$G$11),0)</f>
        <v>2970.1671951923372</v>
      </c>
      <c r="AE59" s="2">
        <f>IF(A23&lt;='Heizkostenvergleich Eingabe'!$C$5,G22+(G22*'Heizkostenvergleich Eingabe'!$H$11),0)</f>
        <v>3497.7924763955311</v>
      </c>
      <c r="AF59" s="102">
        <f>IF(A23&lt;='Heizkostenvergleich Eingabe'!$C$5,H22+(H22*'Heizkostenvergleich Eingabe'!$I$11),0)</f>
        <v>3515.7091518398861</v>
      </c>
    </row>
    <row r="60" spans="2:32" x14ac:dyDescent="0.2">
      <c r="X60" s="100"/>
      <c r="Z60" s="2">
        <f>IF(A24&lt;='Heizkostenvergleich Eingabe'!$C$5,B23+(B23*'Heizkostenvergleich Eingabe'!$C$11),0)</f>
        <v>3694.1605237158128</v>
      </c>
      <c r="AA60" s="2">
        <f>IF(A24&lt;='Heizkostenvergleich Eingabe'!$C$5,C23+(C23*'Heizkostenvergleich Eingabe'!$D$11),0)</f>
        <v>2655.7955755342487</v>
      </c>
      <c r="AB60" s="2">
        <f>IF(A24&lt;='Heizkostenvergleich Eingabe'!$C$5,D23+(D23*'Heizkostenvergleich Eingabe'!$E$11),0)</f>
        <v>9963.0638826412269</v>
      </c>
      <c r="AC60" s="2">
        <f>IF(A24&lt;='Heizkostenvergleich Eingabe'!$C$5,E23+(E23*'Heizkostenvergleich Eingabe'!$F$11),0)</f>
        <v>2285.5163847145704</v>
      </c>
      <c r="AD60" s="2">
        <f>IF(A24&lt;='Heizkostenvergleich Eingabe'!$C$5,F23+(F23*'Heizkostenvergleich Eingabe'!$G$11),0)</f>
        <v>3059.2722110481072</v>
      </c>
      <c r="AE60" s="2">
        <f>IF(A24&lt;='Heizkostenvergleich Eingabe'!$C$5,G23+(G23*'Heizkostenvergleich Eingabe'!$H$11),0)</f>
        <v>3637.7041754513525</v>
      </c>
      <c r="AF60" s="102">
        <f>IF(A24&lt;='Heizkostenvergleich Eingabe'!$C$5,H23+(H23*'Heizkostenvergleich Eingabe'!$I$11),0)</f>
        <v>3621.1804263950826</v>
      </c>
    </row>
    <row r="61" spans="2:32" x14ac:dyDescent="0.2">
      <c r="X61" s="100"/>
      <c r="Z61" s="2">
        <f>IF(A25&lt;='Heizkostenvergleich Eingabe'!$C$5,B24+(B24*'Heizkostenvergleich Eingabe'!$C$11),0)</f>
        <v>3878.8685499016033</v>
      </c>
      <c r="AA61" s="2">
        <f>IF(A25&lt;='Heizkostenvergleich Eingabe'!$C$5,C24+(C24*'Heizkostenvergleich Eingabe'!$D$11),0)</f>
        <v>2735.4694428002763</v>
      </c>
      <c r="AB61" s="2">
        <f>IF(A25&lt;='Heizkostenvergleich Eingabe'!$C$5,D24+(D24*'Heizkostenvergleich Eingabe'!$E$11),0)</f>
        <v>10261.955799120464</v>
      </c>
      <c r="AC61" s="2">
        <f>IF(A25&lt;='Heizkostenvergleich Eingabe'!$C$5,E24+(E24*'Heizkostenvergleich Eingabe'!$F$11),0)</f>
        <v>2354.0818762560075</v>
      </c>
      <c r="AD61" s="2">
        <f>IF(A25&lt;='Heizkostenvergleich Eingabe'!$C$5,F24+(F24*'Heizkostenvergleich Eingabe'!$G$11),0)</f>
        <v>3151.0503773795504</v>
      </c>
      <c r="AE61" s="2">
        <f>IF(A25&lt;='Heizkostenvergleich Eingabe'!$C$5,G24+(G24*'Heizkostenvergleich Eingabe'!$H$11),0)</f>
        <v>3783.2123424694064</v>
      </c>
      <c r="AF61" s="102">
        <f>IF(A25&lt;='Heizkostenvergleich Eingabe'!$C$5,H24+(H24*'Heizkostenvergleich Eingabe'!$I$11),0)</f>
        <v>3729.8158391869351</v>
      </c>
    </row>
    <row r="62" spans="2:32" x14ac:dyDescent="0.2">
      <c r="X62" s="100"/>
      <c r="Z62" s="2">
        <f>IF(A26&lt;='Heizkostenvergleich Eingabe'!$C$5,B25+(B25*'Heizkostenvergleich Eingabe'!$C$11),0)</f>
        <v>4072.8119773966837</v>
      </c>
      <c r="AA62" s="2">
        <f>IF(A26&lt;='Heizkostenvergleich Eingabe'!$C$5,C25+(C25*'Heizkostenvergleich Eingabe'!$D$11),0)</f>
        <v>2817.5335260842844</v>
      </c>
      <c r="AB62" s="2">
        <f>IF(A26&lt;='Heizkostenvergleich Eingabe'!$C$5,D25+(D25*'Heizkostenvergleich Eingabe'!$E$11),0)</f>
        <v>10569.814473094078</v>
      </c>
      <c r="AC62" s="2">
        <f>IF(A26&lt;='Heizkostenvergleich Eingabe'!$C$5,E25+(E25*'Heizkostenvergleich Eingabe'!$F$11),0)</f>
        <v>2424.7043325436875</v>
      </c>
      <c r="AD62" s="2">
        <f>IF(A26&lt;='Heizkostenvergleich Eingabe'!$C$5,F25+(F25*'Heizkostenvergleich Eingabe'!$G$11),0)</f>
        <v>3245.5818887009368</v>
      </c>
      <c r="AE62" s="2">
        <f>IF(A26&lt;='Heizkostenvergleich Eingabe'!$C$5,G25+(G25*'Heizkostenvergleich Eingabe'!$H$11),0)</f>
        <v>3934.5408361681825</v>
      </c>
      <c r="AF62" s="102">
        <f>IF(A26&lt;='Heizkostenvergleich Eingabe'!$C$5,H25+(H25*'Heizkostenvergleich Eingabe'!$I$11),0)</f>
        <v>3841.7103143625432</v>
      </c>
    </row>
    <row r="63" spans="2:32" x14ac:dyDescent="0.2">
      <c r="X63" s="100"/>
      <c r="Z63" s="2">
        <f>IF(A27&lt;='Heizkostenvergleich Eingabe'!$C$5,B26+(B26*'Heizkostenvergleich Eingabe'!$C$11),0)</f>
        <v>4276.452576266518</v>
      </c>
      <c r="AA63" s="2">
        <f>IF(A27&lt;='Heizkostenvergleich Eingabe'!$C$5,C26+(C26*'Heizkostenvergleich Eingabe'!$D$11),0)</f>
        <v>2902.0595318668129</v>
      </c>
      <c r="AB63" s="2">
        <f>IF(A27&lt;='Heizkostenvergleich Eingabe'!$C$5,D26+(D26*'Heizkostenvergleich Eingabe'!$E$11),0)</f>
        <v>10886.908907286901</v>
      </c>
      <c r="AC63" s="2">
        <f>IF(A27&lt;='Heizkostenvergleich Eingabe'!$C$5,E26+(E26*'Heizkostenvergleich Eingabe'!$F$11),0)</f>
        <v>2497.4454625199983</v>
      </c>
      <c r="AD63" s="2">
        <f>IF(A27&lt;='Heizkostenvergleich Eingabe'!$C$5,F26+(F26*'Heizkostenvergleich Eingabe'!$G$11),0)</f>
        <v>3342.9493453619648</v>
      </c>
      <c r="AE63" s="2">
        <f>IF(A27&lt;='Heizkostenvergleich Eingabe'!$C$5,G26+(G26*'Heizkostenvergleich Eingabe'!$H$11),0)</f>
        <v>4091.9224696149099</v>
      </c>
      <c r="AF63" s="102">
        <f>IF(A27&lt;='Heizkostenvergleich Eingabe'!$C$5,H26+(H26*'Heizkostenvergleich Eingabe'!$I$11),0)</f>
        <v>3956.9616237934197</v>
      </c>
    </row>
    <row r="64" spans="2:32" x14ac:dyDescent="0.2">
      <c r="X64" s="100"/>
      <c r="Z64" s="2">
        <f>IF(A28&lt;='Heizkostenvergleich Eingabe'!$C$5,B27+(B27*'Heizkostenvergleich Eingabe'!$C$11),0)</f>
        <v>4490.2752050798435</v>
      </c>
      <c r="AA64" s="2">
        <f>IF(A28&lt;='Heizkostenvergleich Eingabe'!$C$5,C27+(C27*'Heizkostenvergleich Eingabe'!$D$11),0)</f>
        <v>2989.1213178228172</v>
      </c>
      <c r="AB64" s="2">
        <f>IF(A28&lt;='Heizkostenvergleich Eingabe'!$C$5,D27+(D27*'Heizkostenvergleich Eingabe'!$E$11),0)</f>
        <v>11213.516174505508</v>
      </c>
      <c r="AC64" s="2">
        <f>IF(A28&lt;='Heizkostenvergleich Eingabe'!$C$5,E27+(E27*'Heizkostenvergleich Eingabe'!$F$11),0)</f>
        <v>2572.3688263955983</v>
      </c>
      <c r="AD64" s="2">
        <f>IF(A28&lt;='Heizkostenvergleich Eingabe'!$C$5,F27+(F27*'Heizkostenvergleich Eingabe'!$G$11),0)</f>
        <v>3443.2378257228238</v>
      </c>
      <c r="AE64" s="2">
        <f>IF(A28&lt;='Heizkostenvergleich Eingabe'!$C$5,G27+(G27*'Heizkostenvergleich Eingabe'!$H$11),0)</f>
        <v>4255.5993683995066</v>
      </c>
      <c r="AF64" s="102">
        <f>IF(A28&lt;='Heizkostenvergleich Eingabe'!$C$5,H27+(H27*'Heizkostenvergleich Eingabe'!$I$11),0)</f>
        <v>4075.6704725072223</v>
      </c>
    </row>
    <row r="65" spans="24:32" x14ac:dyDescent="0.2">
      <c r="X65" s="100"/>
      <c r="Z65" s="2">
        <f>IF(A29&lt;='Heizkostenvergleich Eingabe'!$C$5,B28+(B28*'Heizkostenvergleich Eingabe'!$C$11),0)</f>
        <v>4714.7889653338361</v>
      </c>
      <c r="AA65" s="2">
        <f>IF(A29&lt;='Heizkostenvergleich Eingabe'!$C$5,C28+(C28*'Heizkostenvergleich Eingabe'!$D$11),0)</f>
        <v>3078.7949573575015</v>
      </c>
      <c r="AB65" s="2">
        <f>IF(A29&lt;='Heizkostenvergleich Eingabe'!$C$5,D28+(D28*'Heizkostenvergleich Eingabe'!$E$11),0)</f>
        <v>11549.921659740674</v>
      </c>
      <c r="AC65" s="2">
        <f>IF(A29&lt;='Heizkostenvergleich Eingabe'!$C$5,E28+(E28*'Heizkostenvergleich Eingabe'!$F$11),0)</f>
        <v>2649.5398911874663</v>
      </c>
      <c r="AD65" s="2">
        <f>IF(A29&lt;='Heizkostenvergleich Eingabe'!$C$5,F28+(F28*'Heizkostenvergleich Eingabe'!$G$11),0)</f>
        <v>3546.5349604945086</v>
      </c>
      <c r="AE65" s="2">
        <f>IF(A29&lt;='Heizkostenvergleich Eingabe'!$C$5,G28+(G28*'Heizkostenvergleich Eingabe'!$H$11),0)</f>
        <v>4425.8233431354865</v>
      </c>
      <c r="AF65" s="102">
        <f>IF(A29&lt;='Heizkostenvergleich Eingabe'!$C$5,H28+(H28*'Heizkostenvergleich Eingabe'!$I$11),0)</f>
        <v>4197.9405866824391</v>
      </c>
    </row>
    <row r="66" spans="24:32" x14ac:dyDescent="0.2">
      <c r="X66" s="100"/>
      <c r="Z66" s="2">
        <f>IF(A30&lt;='Heizkostenvergleich Eingabe'!$C$5,B29+(B29*'Heizkostenvergleich Eingabe'!$C$11),0)</f>
        <v>4950.5284136005275</v>
      </c>
      <c r="AA66" s="2">
        <f>IF(A30&lt;='Heizkostenvergleich Eingabe'!$C$5,C29+(C29*'Heizkostenvergleich Eingabe'!$D$11),0)</f>
        <v>3171.1588060782265</v>
      </c>
      <c r="AB66" s="2">
        <f>IF(A30&lt;='Heizkostenvergleich Eingabe'!$C$5,D29+(D29*'Heizkostenvergleich Eingabe'!$E$11),0)</f>
        <v>11896.419309532894</v>
      </c>
      <c r="AC66" s="2">
        <f>IF(A30&lt;='Heizkostenvergleich Eingabe'!$C$5,E29+(E29*'Heizkostenvergleich Eingabe'!$F$11),0)</f>
        <v>2729.0260879230905</v>
      </c>
      <c r="AD66" s="2">
        <f>IF(A30&lt;='Heizkostenvergleich Eingabe'!$C$5,F29+(F29*'Heizkostenvergleich Eingabe'!$G$11),0)</f>
        <v>3652.9310093093441</v>
      </c>
      <c r="AE66" s="2">
        <f>IF(A30&lt;='Heizkostenvergleich Eingabe'!$C$5,G29+(G29*'Heizkostenvergleich Eingabe'!$H$11),0)</f>
        <v>4602.8562768609063</v>
      </c>
      <c r="AF66" s="102">
        <f>IF(A30&lt;='Heizkostenvergleich Eingabe'!$C$5,H29+(H29*'Heizkostenvergleich Eingabe'!$I$11),0)</f>
        <v>4323.8788042829119</v>
      </c>
    </row>
    <row r="67" spans="24:32" x14ac:dyDescent="0.2">
      <c r="X67" s="100"/>
      <c r="Z67" s="2">
        <f>IF(A31&lt;='Heizkostenvergleich Eingabe'!$C$5,B30+(B30*'Heizkostenvergleich Eingabe'!$C$11),0)</f>
        <v>0</v>
      </c>
      <c r="AA67" s="2">
        <f>IF(A31&lt;='Heizkostenvergleich Eingabe'!$C$5,C30+(C30*'Heizkostenvergleich Eingabe'!$D$11),0)</f>
        <v>0</v>
      </c>
      <c r="AB67" s="2">
        <f>IF(A31&lt;='Heizkostenvergleich Eingabe'!$C$5,D30+(D30*'Heizkostenvergleich Eingabe'!$E$11),0)</f>
        <v>0</v>
      </c>
      <c r="AC67" s="2">
        <f>IF(A31&lt;='Heizkostenvergleich Eingabe'!$C$5,E30+(E30*'Heizkostenvergleich Eingabe'!$F$11),0)</f>
        <v>0</v>
      </c>
      <c r="AD67" s="2">
        <f>IF(A31&lt;='Heizkostenvergleich Eingabe'!$C$5,F30+(F30*'Heizkostenvergleich Eingabe'!$G$11),0)</f>
        <v>0</v>
      </c>
      <c r="AE67" s="2">
        <f>IF(A31&lt;='Heizkostenvergleich Eingabe'!$C$5,G30+(G30*'Heizkostenvergleich Eingabe'!$H$11),0)</f>
        <v>0</v>
      </c>
      <c r="AF67" s="102">
        <f>IF(A31&lt;='Heizkostenvergleich Eingabe'!$C$5,H30+(H30*'Heizkostenvergleich Eingabe'!$I$11),0)</f>
        <v>0</v>
      </c>
    </row>
    <row r="68" spans="24:32" x14ac:dyDescent="0.2">
      <c r="X68" s="100"/>
      <c r="Z68" s="2">
        <f>IF(A32&lt;='Heizkostenvergleich Eingabe'!$C$5,B31+(B31*'Heizkostenvergleich Eingabe'!$C$11),0)</f>
        <v>0</v>
      </c>
      <c r="AA68" s="2">
        <f>IF(A32&lt;='Heizkostenvergleich Eingabe'!$C$5,C31+(C31*'Heizkostenvergleich Eingabe'!$D$11),0)</f>
        <v>0</v>
      </c>
      <c r="AB68" s="2">
        <f>IF(A32&lt;='Heizkostenvergleich Eingabe'!$C$5,D31+(D31*'Heizkostenvergleich Eingabe'!$E$11),0)</f>
        <v>0</v>
      </c>
      <c r="AC68" s="2">
        <f>IF(A32&lt;='Heizkostenvergleich Eingabe'!$C$5,E31+(E31*'Heizkostenvergleich Eingabe'!$F$11),0)</f>
        <v>0</v>
      </c>
      <c r="AD68" s="2">
        <f>IF(A32&lt;='Heizkostenvergleich Eingabe'!$C$5,F31+(F31*'Heizkostenvergleich Eingabe'!$G$11),0)</f>
        <v>0</v>
      </c>
      <c r="AE68" s="2">
        <f>IF(A32&lt;='Heizkostenvergleich Eingabe'!$C$5,G31+(G31*'Heizkostenvergleich Eingabe'!$H$11),0)</f>
        <v>0</v>
      </c>
      <c r="AF68" s="102">
        <f>IF(A32&lt;='Heizkostenvergleich Eingabe'!$C$5,H31+(H31*'Heizkostenvergleich Eingabe'!$I$11),0)</f>
        <v>0</v>
      </c>
    </row>
    <row r="69" spans="24:32" x14ac:dyDescent="0.2">
      <c r="X69" s="100"/>
      <c r="Z69" s="2">
        <f>IF(A33&lt;='Heizkostenvergleich Eingabe'!$C$5,B32+(B32*'Heizkostenvergleich Eingabe'!$C$11),0)</f>
        <v>0</v>
      </c>
      <c r="AA69" s="2">
        <f>IF(A33&lt;='Heizkostenvergleich Eingabe'!$C$5,C32+(C32*'Heizkostenvergleich Eingabe'!$D$11),0)</f>
        <v>0</v>
      </c>
      <c r="AB69" s="2">
        <f>IF(A33&lt;='Heizkostenvergleich Eingabe'!$C$5,D32+(D32*'Heizkostenvergleich Eingabe'!$E$11),0)</f>
        <v>0</v>
      </c>
      <c r="AC69" s="2">
        <f>IF(A33&lt;='Heizkostenvergleich Eingabe'!$C$5,E32+(E32*'Heizkostenvergleich Eingabe'!$F$11),0)</f>
        <v>0</v>
      </c>
      <c r="AD69" s="2">
        <f>IF(A33&lt;='Heizkostenvergleich Eingabe'!$C$5,F32+(F32*'Heizkostenvergleich Eingabe'!$G$11),0)</f>
        <v>0</v>
      </c>
      <c r="AE69" s="2">
        <f>IF(A33&lt;='Heizkostenvergleich Eingabe'!$C$5,G32+(G32*'Heizkostenvergleich Eingabe'!$H$11),0)</f>
        <v>0</v>
      </c>
      <c r="AF69" s="102">
        <f>IF(A33&lt;='Heizkostenvergleich Eingabe'!$C$5,H32+(H32*'Heizkostenvergleich Eingabe'!$I$11),0)</f>
        <v>0</v>
      </c>
    </row>
    <row r="70" spans="24:32" x14ac:dyDescent="0.2">
      <c r="X70" s="100"/>
      <c r="Z70" s="2">
        <f>IF(A34&lt;='Heizkostenvergleich Eingabe'!$C$5,B33+(B33*'Heizkostenvergleich Eingabe'!$C$11),0)</f>
        <v>0</v>
      </c>
      <c r="AA70" s="2">
        <f>IF(A34&lt;='Heizkostenvergleich Eingabe'!$C$5,C33+(C33*'Heizkostenvergleich Eingabe'!$D$11),0)</f>
        <v>0</v>
      </c>
      <c r="AB70" s="2">
        <f>IF(A34&lt;='Heizkostenvergleich Eingabe'!$C$5,D33+(D33*'Heizkostenvergleich Eingabe'!$E$11),0)</f>
        <v>0</v>
      </c>
      <c r="AC70" s="2">
        <f>IF(A34&lt;='Heizkostenvergleich Eingabe'!$C$5,E33+(E33*'Heizkostenvergleich Eingabe'!$F$11),0)</f>
        <v>0</v>
      </c>
      <c r="AD70" s="2">
        <f>IF(A34&lt;='Heizkostenvergleich Eingabe'!$C$5,F33+(F33*'Heizkostenvergleich Eingabe'!$G$11),0)</f>
        <v>0</v>
      </c>
      <c r="AE70" s="2">
        <f>IF(A34&lt;='Heizkostenvergleich Eingabe'!$C$5,G33+(G33*'Heizkostenvergleich Eingabe'!$H$11),0)</f>
        <v>0</v>
      </c>
      <c r="AF70" s="102">
        <f>IF(A34&lt;='Heizkostenvergleich Eingabe'!$C$5,H33+(H33*'Heizkostenvergleich Eingabe'!$I$11),0)</f>
        <v>0</v>
      </c>
    </row>
    <row r="71" spans="24:32" x14ac:dyDescent="0.2">
      <c r="X71" s="100"/>
      <c r="Z71" s="2">
        <f>IF(A35&lt;='Heizkostenvergleich Eingabe'!$C$5,B34+(B34*'Heizkostenvergleich Eingabe'!$C$11),0)</f>
        <v>0</v>
      </c>
      <c r="AA71" s="2">
        <f>IF(A35&lt;='Heizkostenvergleich Eingabe'!$C$5,C34+(C34*'Heizkostenvergleich Eingabe'!$D$11),0)</f>
        <v>0</v>
      </c>
      <c r="AB71" s="2">
        <f>IF(A35&lt;='Heizkostenvergleich Eingabe'!$C$5,D34+(D34*'Heizkostenvergleich Eingabe'!$E$11),0)</f>
        <v>0</v>
      </c>
      <c r="AC71" s="2">
        <f>IF(A35&lt;='Heizkostenvergleich Eingabe'!$C$5,E34+(E34*'Heizkostenvergleich Eingabe'!$F$11),0)</f>
        <v>0</v>
      </c>
      <c r="AD71" s="2">
        <f>IF(A35&lt;='Heizkostenvergleich Eingabe'!$C$5,F34+(F34*'Heizkostenvergleich Eingabe'!$G$11),0)</f>
        <v>0</v>
      </c>
      <c r="AE71" s="2">
        <f>IF(A35&lt;='Heizkostenvergleich Eingabe'!$C$5,G34+(G34*'Heizkostenvergleich Eingabe'!$H$11),0)</f>
        <v>0</v>
      </c>
      <c r="AF71" s="102">
        <f>IF(A35&lt;='Heizkostenvergleich Eingabe'!$C$5,H34+(H34*'Heizkostenvergleich Eingabe'!$I$11),0)</f>
        <v>0</v>
      </c>
    </row>
    <row r="72" spans="24:32" x14ac:dyDescent="0.2">
      <c r="X72" s="100"/>
      <c r="AF72" s="100"/>
    </row>
    <row r="73" spans="24:32" ht="15.75" thickBot="1" x14ac:dyDescent="0.25">
      <c r="X73" s="100"/>
      <c r="Y73" s="103"/>
      <c r="Z73" s="105">
        <f>SUM(Z42:Z71)/'Heizkostenvergleich Eingabe'!$C$5</f>
        <v>2930.4438674244434</v>
      </c>
      <c r="AA73" s="105">
        <f>SUM(AA42:AA71)/'Heizkostenvergleich Eingabe'!$C$5</f>
        <v>2275.058093680766</v>
      </c>
      <c r="AB73" s="105">
        <f>SUM(AB42:AB71)/'Heizkostenvergleich Eingabe'!$C$5</f>
        <v>8534.7491850918377</v>
      </c>
      <c r="AC73" s="105">
        <f>SUM(AC42:AC71)/'Heizkostenvergleich Eingabe'!$C$5</f>
        <v>1957.8624940810448</v>
      </c>
      <c r="AD73" s="105">
        <f>SUM(AD42:AD71)/'Heizkostenvergleich Eingabe'!$C$5</f>
        <v>2620.6919194514985</v>
      </c>
      <c r="AE73" s="105">
        <f>SUM(AE42:AE71)/'Heizkostenvergleich Eingabe'!$C$5</f>
        <v>2991.2974510122667</v>
      </c>
      <c r="AF73" s="106">
        <f>SUM(AF42:AF71)/'Heizkostenvergleich Eingabe'!$C$5</f>
        <v>3102.0444169883967</v>
      </c>
    </row>
  </sheetData>
  <sheetProtection selectLockedCells="1" selectUnlockedCells="1"/>
  <dataValidations disablePrompts="1" count="1">
    <dataValidation type="list" allowBlank="1" showInputMessage="1" showErrorMessage="1" sqref="H52">
      <formula1>$H$55:$H$59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Heizkostenvergleich Eingabe</vt:lpstr>
      <vt:lpstr>Grafiken</vt:lpstr>
      <vt:lpstr>Kostenverlauf</vt:lpstr>
      <vt:lpstr>Hintergrundrechnung</vt:lpstr>
      <vt:lpstr>Grafiken!Druckbereich</vt:lpstr>
      <vt:lpstr>'Heizkostenvergleich Eingabe'!Druckbereich</vt:lpstr>
      <vt:lpstr>Kostenverlauf!Druckbereich</vt:lpstr>
    </vt:vector>
  </TitlesOfParts>
  <Company>Landratsamt Zollernalbkreis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Rottmayr, Michael</dc:creator>
  <cp:lastModifiedBy>Rottmayr, Michael</cp:lastModifiedBy>
  <cp:lastPrinted>2018-01-11T15:11:57Z</cp:lastPrinted>
  <dcterms:created xsi:type="dcterms:W3CDTF">2017-09-05T08:13:58Z</dcterms:created>
  <dcterms:modified xsi:type="dcterms:W3CDTF">2018-01-17T08:49:10Z</dcterms:modified>
</cp:coreProperties>
</file>